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a37cd1931057d558/HP/計算・推論教材倉庫/souko/inference/"/>
    </mc:Choice>
  </mc:AlternateContent>
  <xr:revisionPtr revIDLastSave="1233" documentId="11_0F66025491BF7823A2DB9B4AD2D98A850B608FC8" xr6:coauthVersionLast="47" xr6:coauthVersionMax="47" xr10:uidLastSave="{F814AA29-5EF6-4CA9-8AC1-896ED7EA9A95}"/>
  <bookViews>
    <workbookView xWindow="38280" yWindow="4515" windowWidth="29040" windowHeight="15720" xr2:uid="{00000000-000D-0000-FFFF-FFFF00000000}"/>
  </bookViews>
  <sheets>
    <sheet name="トレイシート" sheetId="1" r:id="rId1"/>
    <sheet name="数字リスト" sheetId="11" state="hidden" r:id="rId2"/>
    <sheet name="合併" sheetId="58" state="hidden" r:id="rId3"/>
    <sheet name="増加" sheetId="60" state="hidden" r:id="rId4"/>
    <sheet name="求大" sheetId="61" state="hidden" r:id="rId5"/>
    <sheet name="減少前推論" sheetId="62" state="hidden" r:id="rId6"/>
    <sheet name="逆求小" sheetId="71" state="hidden" r:id="rId7"/>
    <sheet name="求残" sheetId="72" state="hidden" r:id="rId8"/>
    <sheet name="求補" sheetId="73" state="hidden" r:id="rId9"/>
    <sheet name="求差" sheetId="74" state="hidden" r:id="rId10"/>
    <sheet name="求小" sheetId="76" state="hidden" r:id="rId11"/>
    <sheet name="増加前推論" sheetId="77" state="hidden" r:id="rId12"/>
    <sheet name="減少数推論" sheetId="79" state="hidden" r:id="rId13"/>
    <sheet name="増加数推論" sheetId="78" state="hidden" r:id="rId14"/>
    <sheet name="逆求大" sheetId="75" state="hidden" r:id="rId15"/>
    <sheet name="かけ算" sheetId="81" state="hidden" r:id="rId16"/>
    <sheet name="等分除" sheetId="83" state="hidden" r:id="rId17"/>
    <sheet name="包含除" sheetId="84" state="hidden" r:id="rId18"/>
  </sheets>
  <externalReferences>
    <externalReference r:id="rId19"/>
  </externalReferences>
  <definedNames>
    <definedName name="_xlnm.Print_Area" localSheetId="0">トレイシート!$BC$35:$BG$56</definedName>
    <definedName name="_xlnm.Print_Area" localSheetId="14">逆求大!$AJ$1:$BA$40</definedName>
    <definedName name="_xlnm.Print_Area" localSheetId="9">求差!$AJ$1:$AY$44</definedName>
    <definedName name="_xlnm.Print_Area" localSheetId="7">求残!$AJ$1:$BH$50</definedName>
    <definedName name="_xlnm.Print_Area" localSheetId="10">求小!$AJ$1:$BA$46</definedName>
    <definedName name="_xlnm.Print_Area" localSheetId="4">求大!$AJ$1:$AZ$16</definedName>
    <definedName name="_xlnm.Print_Area" localSheetId="8">求補!$AJ$1:$AW$29</definedName>
    <definedName name="_xlnm.Print_Area" localSheetId="12">減少数推論!$AJ$1:$BC$25</definedName>
    <definedName name="_xlnm.Print_Area" localSheetId="5">減少前推論!$AJ$1:$BF$34</definedName>
    <definedName name="_xlnm.Print_Area" localSheetId="2">合併!$AJ$1:$BA$24</definedName>
    <definedName name="_xlnm.Print_Area" localSheetId="3">増加!$AJ$1:$BA$53</definedName>
    <definedName name="_xlnm.Print_Area" localSheetId="13">増加数推論!$AJ$1:$AZ$25</definedName>
    <definedName name="_xlnm.Print_Area" localSheetId="11">増加前推論!$AJ$1:$BB$30</definedName>
    <definedName name="かけ算基本">かけ算!$D$3:$AI$82</definedName>
    <definedName name="かけ算発展">かけ算!$D$84:$AI$103</definedName>
    <definedName name="レベル1">数字リスト!$B$2:$D$9</definedName>
    <definedName name="レベル2">数字リスト!$G$2:$I$31</definedName>
    <definedName name="レベル3">数字リスト!$L$2:$N$111</definedName>
    <definedName name="レベル4">数字リスト!$Q$2:$S$7</definedName>
    <definedName name="レベル5">数字リスト!$V$2:$X$7</definedName>
    <definedName name="レベル6">数字リスト!$AA$2:$AC$53</definedName>
    <definedName name="レベル7">数字リスト!$AG$2:$AI$7</definedName>
    <definedName name="印刷シート">トレイシート!$BC$35:$BD$68</definedName>
    <definedName name="加法レベル1">[1]数字リスト!$C$1:$E$10</definedName>
    <definedName name="逆求小基本">逆求小!$D$3:$AI$30</definedName>
    <definedName name="逆求小発展">逆求小!$D$32:$AI$44</definedName>
    <definedName name="逆求大基本">逆求大!$D$3:$AI$16</definedName>
    <definedName name="逆求大発展">逆求大!$D$18:$AI$27</definedName>
    <definedName name="求差基本">求差!$D$3:$AI$34</definedName>
    <definedName name="求差発展">求差!$D$36:$AI$44</definedName>
    <definedName name="求残基本">求残!$D$3:$AI$41</definedName>
    <definedName name="求残発展">求残!$D$43:$AI$49</definedName>
    <definedName name="求小基本">求小!$D$3:$AI$30</definedName>
    <definedName name="求小発展">求小!$D$32:$AI$46</definedName>
    <definedName name="求大基本">求大!$D$3:$AI$16</definedName>
    <definedName name="求大発展">求大!$D$18:$AI$31</definedName>
    <definedName name="求補基本">求補!$D$3:$AI$27</definedName>
    <definedName name="求補発展">求補!$D$29:$AI$42</definedName>
    <definedName name="減少数推論基本">減少数推論!$D$3:$AI$25</definedName>
    <definedName name="減少数推論発展">減少数推論!$D$27:$AI$32</definedName>
    <definedName name="減少前推論基本">減少前推論!$D$3:$AI$34</definedName>
    <definedName name="減少前推論発展">減少前推論!$D$36:$AI$44</definedName>
    <definedName name="合併基本">合併!$D$3:$AI$41</definedName>
    <definedName name="合併発展">合併!$D$43:$AI$53</definedName>
    <definedName name="増加基本">増加!$D$3:$AI$42</definedName>
    <definedName name="増加数推論基本">増加数推論!$D$3:$AI$26</definedName>
    <definedName name="増加数推論発展">増加数推論!$D$28:$AI$33</definedName>
    <definedName name="増加前推論基本">増加前推論!$D$3:$AI$21</definedName>
    <definedName name="増加前推論発展">増加前推論!$D$23:$AI$30</definedName>
    <definedName name="増加発展">増加!$D$44:$AI$54</definedName>
    <definedName name="第1問問題レベル">トレイシート!$BH$25</definedName>
    <definedName name="第1問問題種類">トレイシート!$BG$25</definedName>
    <definedName name="第2問問題レベル">トレイシート!$BH$26</definedName>
    <definedName name="第2問問題種類">トレイシート!$BG$26</definedName>
    <definedName name="第3問問題レベル">トレイシート!$BH$27</definedName>
    <definedName name="第3問問題種類">トレイシート!$BG$27</definedName>
    <definedName name="第4問問題レベル">トレイシート!$BH$28</definedName>
    <definedName name="第4問問題種類">トレイシート!$BG$28</definedName>
    <definedName name="第5問問題レベル">トレイシート!$BH$29</definedName>
    <definedName name="第5問問題種類">トレイシート!$BG$29</definedName>
    <definedName name="第6問問題レベル">トレイシート!$BH$30</definedName>
    <definedName name="第6問問題種類">トレイシート!$BG$30</definedName>
    <definedName name="等分除基本">等分除!$D$3:$AI$42</definedName>
    <definedName name="等分除発展">等分除!$D$3:$AI$42</definedName>
    <definedName name="包含除基本">包含除!$D$3:$AI$44</definedName>
    <definedName name="包含除発展">包含除!$D$3:$AI$44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8" i="1" l="1"/>
  <c r="BD27" i="1"/>
  <c r="BD26" i="1"/>
  <c r="BD25" i="1"/>
  <c r="BC36" i="1" l="1"/>
  <c r="AF7" i="11"/>
  <c r="AF6" i="11"/>
  <c r="AF5" i="11"/>
  <c r="AF4" i="11"/>
  <c r="AF3" i="11"/>
  <c r="AF2" i="11"/>
  <c r="AI7" i="11"/>
  <c r="AJ7" i="11" s="1"/>
  <c r="AI6" i="11"/>
  <c r="AJ6" i="11" s="1"/>
  <c r="AI5" i="11"/>
  <c r="AJ5" i="11" s="1"/>
  <c r="AI4" i="11"/>
  <c r="AJ4" i="11" s="1"/>
  <c r="AI3" i="11"/>
  <c r="AJ3" i="11" s="1"/>
  <c r="AG4" i="11" l="1"/>
  <c r="AG6" i="11"/>
  <c r="AG3" i="11"/>
  <c r="AG5" i="11"/>
  <c r="AG7" i="11"/>
  <c r="AG2" i="11"/>
  <c r="AH4" i="11"/>
  <c r="AH6" i="11"/>
  <c r="AH3" i="11"/>
  <c r="AH5" i="11"/>
  <c r="AH7" i="11"/>
  <c r="AI2" i="11"/>
  <c r="AB53" i="11"/>
  <c r="Z53" i="11"/>
  <c r="AB52" i="11"/>
  <c r="Z52" i="11"/>
  <c r="AB51" i="11"/>
  <c r="Z51" i="11"/>
  <c r="AB50" i="11"/>
  <c r="Z50" i="11"/>
  <c r="AB49" i="11"/>
  <c r="Z49" i="11"/>
  <c r="AB48" i="11"/>
  <c r="Z48" i="11"/>
  <c r="AB47" i="11"/>
  <c r="Z47" i="11"/>
  <c r="AB46" i="11"/>
  <c r="Z46" i="11"/>
  <c r="AB45" i="11"/>
  <c r="Z45" i="11"/>
  <c r="AB44" i="11"/>
  <c r="Z44" i="11"/>
  <c r="AB43" i="11"/>
  <c r="Z43" i="11"/>
  <c r="AB42" i="11"/>
  <c r="Z42" i="11"/>
  <c r="AB41" i="11"/>
  <c r="Z41" i="11"/>
  <c r="AB40" i="11"/>
  <c r="Z40" i="11"/>
  <c r="AB39" i="11"/>
  <c r="Z39" i="11"/>
  <c r="AB38" i="11"/>
  <c r="Z38" i="11"/>
  <c r="AB37" i="11"/>
  <c r="Z37" i="11"/>
  <c r="AB36" i="11"/>
  <c r="Z36" i="11"/>
  <c r="AB35" i="11"/>
  <c r="Z35" i="11"/>
  <c r="AB34" i="11"/>
  <c r="Z34" i="11"/>
  <c r="AB33" i="11"/>
  <c r="Z33" i="11"/>
  <c r="AB32" i="11"/>
  <c r="Z32" i="11"/>
  <c r="AB31" i="11"/>
  <c r="Z31" i="11"/>
  <c r="AB30" i="11"/>
  <c r="Z30" i="11"/>
  <c r="AB29" i="11"/>
  <c r="Z29" i="11"/>
  <c r="AB28" i="11"/>
  <c r="Z28" i="11"/>
  <c r="AB27" i="11"/>
  <c r="Z27" i="11"/>
  <c r="AB26" i="11"/>
  <c r="Z26" i="11"/>
  <c r="AB25" i="11"/>
  <c r="Z25" i="11"/>
  <c r="AB24" i="11"/>
  <c r="Z24" i="11"/>
  <c r="AB23" i="11"/>
  <c r="Z23" i="11"/>
  <c r="AB22" i="11"/>
  <c r="Z22" i="11"/>
  <c r="AB21" i="11"/>
  <c r="Z21" i="11"/>
  <c r="AB20" i="11"/>
  <c r="Z20" i="11"/>
  <c r="AB19" i="11"/>
  <c r="Z19" i="11"/>
  <c r="AB18" i="11"/>
  <c r="Z18" i="11"/>
  <c r="AB17" i="11"/>
  <c r="Z17" i="11"/>
  <c r="AB16" i="11"/>
  <c r="Z16" i="11"/>
  <c r="AB15" i="11"/>
  <c r="Z15" i="11"/>
  <c r="AB14" i="11"/>
  <c r="Z14" i="11"/>
  <c r="AB13" i="11"/>
  <c r="Z13" i="11"/>
  <c r="AB12" i="11"/>
  <c r="Z12" i="11"/>
  <c r="AB11" i="11"/>
  <c r="Z11" i="11"/>
  <c r="AB10" i="11"/>
  <c r="Z10" i="11"/>
  <c r="AB9" i="11"/>
  <c r="Z9" i="11"/>
  <c r="AB8" i="11"/>
  <c r="Z8" i="11"/>
  <c r="AB7" i="11"/>
  <c r="Z7" i="11"/>
  <c r="AB6" i="11"/>
  <c r="Z6" i="11"/>
  <c r="AB5" i="11"/>
  <c r="Z5" i="11"/>
  <c r="AB4" i="11"/>
  <c r="Z4" i="11"/>
  <c r="AB3" i="11"/>
  <c r="Z3" i="11"/>
  <c r="AB2" i="11"/>
  <c r="Z2" i="11"/>
  <c r="U7" i="11"/>
  <c r="U6" i="11"/>
  <c r="U5" i="11"/>
  <c r="U4" i="11"/>
  <c r="U3" i="11"/>
  <c r="U2" i="11"/>
  <c r="AA52" i="11" l="1"/>
  <c r="AJ2" i="11"/>
  <c r="AH2" i="11" s="1"/>
  <c r="AA3" i="11"/>
  <c r="AA5" i="11"/>
  <c r="AA7" i="11"/>
  <c r="AA9" i="11"/>
  <c r="AA11" i="11"/>
  <c r="AA13" i="11"/>
  <c r="AA15" i="11"/>
  <c r="AA17" i="11"/>
  <c r="AA19" i="11"/>
  <c r="AA21" i="11"/>
  <c r="AA23" i="11"/>
  <c r="AA25" i="11"/>
  <c r="AA27" i="11"/>
  <c r="AA29" i="11"/>
  <c r="AA31" i="11"/>
  <c r="AA33" i="11"/>
  <c r="AA35" i="11"/>
  <c r="AA37" i="11"/>
  <c r="AA39" i="11"/>
  <c r="AA41" i="11"/>
  <c r="AA43" i="11"/>
  <c r="AA45" i="11"/>
  <c r="AA47" i="11"/>
  <c r="AA49" i="11"/>
  <c r="AA51" i="11"/>
  <c r="AA53" i="11"/>
  <c r="AA8" i="11"/>
  <c r="AA16" i="11"/>
  <c r="AA18" i="11"/>
  <c r="AA22" i="11"/>
  <c r="AA4" i="11"/>
  <c r="AA6" i="11"/>
  <c r="AA10" i="11"/>
  <c r="AA12" i="11"/>
  <c r="AA14" i="11"/>
  <c r="AA20" i="11"/>
  <c r="AA24" i="11"/>
  <c r="AA26" i="11"/>
  <c r="AA28" i="11"/>
  <c r="AA30" i="11"/>
  <c r="AA32" i="11"/>
  <c r="AA34" i="11"/>
  <c r="AA36" i="11"/>
  <c r="AA38" i="11"/>
  <c r="AA40" i="11"/>
  <c r="AA42" i="11"/>
  <c r="AA44" i="11"/>
  <c r="AA46" i="11"/>
  <c r="AA48" i="11"/>
  <c r="AA50" i="11"/>
  <c r="AA2" i="11"/>
  <c r="V2" i="11"/>
  <c r="V3" i="11"/>
  <c r="V4" i="11"/>
  <c r="V6" i="11"/>
  <c r="V5" i="11"/>
  <c r="V7" i="11"/>
  <c r="C41" i="58"/>
  <c r="C40" i="58"/>
  <c r="C39" i="58"/>
  <c r="C38" i="58"/>
  <c r="C37" i="58"/>
  <c r="C36" i="58"/>
  <c r="C35" i="58"/>
  <c r="C34"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C8" i="58"/>
  <c r="C7" i="58"/>
  <c r="C6" i="58"/>
  <c r="C5" i="58"/>
  <c r="C4" i="58"/>
  <c r="BG30" i="1"/>
  <c r="BG29" i="1"/>
  <c r="BG28" i="1"/>
  <c r="BG27" i="1"/>
  <c r="BG26" i="1"/>
  <c r="BG25" i="1"/>
  <c r="C27" i="75" l="1"/>
  <c r="C26" i="75"/>
  <c r="C25" i="75"/>
  <c r="C24" i="75"/>
  <c r="C23" i="75"/>
  <c r="C22" i="75"/>
  <c r="C21" i="75"/>
  <c r="C20" i="75"/>
  <c r="C19" i="75"/>
  <c r="C16" i="75"/>
  <c r="C15" i="75"/>
  <c r="C14" i="75"/>
  <c r="C13" i="75"/>
  <c r="C12" i="75"/>
  <c r="C11" i="75"/>
  <c r="C10" i="75"/>
  <c r="C9" i="75"/>
  <c r="C8" i="75"/>
  <c r="C7" i="75"/>
  <c r="C6" i="75"/>
  <c r="C5" i="75"/>
  <c r="C4" i="75"/>
  <c r="C33" i="78"/>
  <c r="C32" i="78"/>
  <c r="C31" i="78"/>
  <c r="C30" i="78"/>
  <c r="C29" i="78"/>
  <c r="C28" i="78"/>
  <c r="C26" i="78"/>
  <c r="C25" i="78"/>
  <c r="C24" i="78"/>
  <c r="C23" i="78"/>
  <c r="C22" i="78"/>
  <c r="C21" i="78"/>
  <c r="C20" i="78"/>
  <c r="C19" i="78"/>
  <c r="C18" i="78"/>
  <c r="C17" i="78"/>
  <c r="C16" i="78"/>
  <c r="C15" i="78"/>
  <c r="C14" i="78"/>
  <c r="C13" i="78"/>
  <c r="C12" i="78"/>
  <c r="C11" i="78"/>
  <c r="C10" i="78"/>
  <c r="C9" i="78"/>
  <c r="C8" i="78"/>
  <c r="C7" i="78"/>
  <c r="C6" i="78"/>
  <c r="C5" i="78"/>
  <c r="C4" i="78"/>
  <c r="C32" i="79"/>
  <c r="C31" i="79"/>
  <c r="C30" i="79"/>
  <c r="C29" i="79"/>
  <c r="C28" i="79"/>
  <c r="C30" i="77"/>
  <c r="C29" i="77"/>
  <c r="C28" i="77"/>
  <c r="C27" i="77"/>
  <c r="C26" i="77"/>
  <c r="C25" i="77"/>
  <c r="C24" i="77"/>
  <c r="C21" i="77"/>
  <c r="C20" i="77"/>
  <c r="C19" i="77"/>
  <c r="C18" i="77"/>
  <c r="C17" i="77"/>
  <c r="C16" i="77"/>
  <c r="C15" i="77"/>
  <c r="C14" i="77"/>
  <c r="C13" i="77"/>
  <c r="C12" i="77"/>
  <c r="C11" i="77"/>
  <c r="C10" i="77"/>
  <c r="C9" i="77"/>
  <c r="C8" i="77"/>
  <c r="C7" i="77"/>
  <c r="C6" i="77"/>
  <c r="C5" i="77"/>
  <c r="C4" i="77"/>
  <c r="C30" i="76"/>
  <c r="C29" i="76"/>
  <c r="C28" i="76"/>
  <c r="C27" i="76"/>
  <c r="C26" i="76"/>
  <c r="C25" i="76"/>
  <c r="C24" i="76"/>
  <c r="C23" i="76"/>
  <c r="C22" i="76"/>
  <c r="C21" i="76"/>
  <c r="C20" i="76"/>
  <c r="C19" i="76"/>
  <c r="C18" i="76"/>
  <c r="C17" i="76"/>
  <c r="C16" i="76"/>
  <c r="C15" i="76"/>
  <c r="C14" i="76"/>
  <c r="C13" i="76"/>
  <c r="C12" i="76"/>
  <c r="C11" i="76"/>
  <c r="C10" i="76"/>
  <c r="C9" i="76"/>
  <c r="C8" i="76"/>
  <c r="C7" i="76"/>
  <c r="C6" i="76"/>
  <c r="C5" i="76"/>
  <c r="C4" i="76"/>
  <c r="C46" i="76"/>
  <c r="C45" i="76"/>
  <c r="C44" i="76"/>
  <c r="C43" i="76"/>
  <c r="C42" i="76"/>
  <c r="C41" i="76"/>
  <c r="C40" i="76"/>
  <c r="C39" i="76"/>
  <c r="C38" i="76"/>
  <c r="C37" i="76"/>
  <c r="C36" i="76"/>
  <c r="C35" i="76"/>
  <c r="C34" i="76"/>
  <c r="C33" i="76"/>
  <c r="C42" i="73"/>
  <c r="C41" i="73"/>
  <c r="C40" i="73"/>
  <c r="C39" i="73"/>
  <c r="C38" i="73"/>
  <c r="C37" i="73"/>
  <c r="C36" i="73"/>
  <c r="C35" i="73"/>
  <c r="C34" i="73"/>
  <c r="C33" i="73"/>
  <c r="C32" i="73"/>
  <c r="C31" i="73"/>
  <c r="C30" i="73"/>
  <c r="C27" i="73"/>
  <c r="C26" i="73"/>
  <c r="C25" i="73"/>
  <c r="C24" i="73"/>
  <c r="C23" i="73"/>
  <c r="C22" i="73"/>
  <c r="C21" i="73"/>
  <c r="C20" i="73"/>
  <c r="C19" i="73"/>
  <c r="C18" i="73"/>
  <c r="C17" i="73"/>
  <c r="C16" i="73"/>
  <c r="C15" i="73"/>
  <c r="C14" i="73"/>
  <c r="C13" i="73"/>
  <c r="C12" i="73"/>
  <c r="C11" i="73"/>
  <c r="C10" i="73"/>
  <c r="C9" i="73"/>
  <c r="C8" i="73"/>
  <c r="C7" i="73"/>
  <c r="C6" i="73"/>
  <c r="C5" i="73"/>
  <c r="C4" i="73"/>
  <c r="D30" i="78" l="1"/>
  <c r="D31" i="78"/>
  <c r="D32" i="78"/>
  <c r="D29" i="78"/>
  <c r="D33" i="78"/>
  <c r="C41" i="72"/>
  <c r="C40" i="72"/>
  <c r="C39" i="72"/>
  <c r="C38" i="72"/>
  <c r="C37" i="72"/>
  <c r="C36" i="72"/>
  <c r="C35" i="72"/>
  <c r="C34" i="72"/>
  <c r="C33" i="72"/>
  <c r="C32" i="72"/>
  <c r="C31" i="72"/>
  <c r="C30" i="72"/>
  <c r="C29" i="72"/>
  <c r="C28" i="72"/>
  <c r="C27" i="72"/>
  <c r="C26" i="72"/>
  <c r="C25" i="72"/>
  <c r="C24" i="72"/>
  <c r="C23" i="72"/>
  <c r="C22" i="72"/>
  <c r="C21" i="72"/>
  <c r="C20" i="72"/>
  <c r="C19" i="72"/>
  <c r="C18" i="72"/>
  <c r="C17" i="72"/>
  <c r="C16" i="72"/>
  <c r="C15" i="72"/>
  <c r="C14" i="72"/>
  <c r="C13" i="72"/>
  <c r="C12" i="72"/>
  <c r="C11" i="72"/>
  <c r="C10" i="72"/>
  <c r="C9" i="72"/>
  <c r="C8" i="72"/>
  <c r="C7" i="72"/>
  <c r="C6" i="72"/>
  <c r="C5" i="72"/>
  <c r="C4" i="72"/>
  <c r="C49" i="72"/>
  <c r="C48" i="72"/>
  <c r="C47" i="72"/>
  <c r="C46" i="72"/>
  <c r="C45" i="72"/>
  <c r="C44" i="72"/>
  <c r="C44" i="71"/>
  <c r="C43" i="71"/>
  <c r="C42" i="71"/>
  <c r="C41" i="71"/>
  <c r="C40" i="71"/>
  <c r="C39" i="71"/>
  <c r="C38" i="71"/>
  <c r="C37" i="71"/>
  <c r="C36" i="71"/>
  <c r="C35" i="71"/>
  <c r="C34" i="71"/>
  <c r="C33" i="71"/>
  <c r="C30" i="71"/>
  <c r="C29" i="71"/>
  <c r="C28" i="71"/>
  <c r="C27" i="71"/>
  <c r="C26" i="71"/>
  <c r="C25" i="71"/>
  <c r="C24" i="71"/>
  <c r="C23" i="71"/>
  <c r="C22" i="71"/>
  <c r="C21" i="71"/>
  <c r="C20" i="71"/>
  <c r="C19" i="71"/>
  <c r="C18" i="71"/>
  <c r="C17" i="71"/>
  <c r="C16" i="71"/>
  <c r="C15" i="71"/>
  <c r="C14" i="71"/>
  <c r="C13" i="71"/>
  <c r="C12" i="71"/>
  <c r="C11" i="71"/>
  <c r="C10" i="71"/>
  <c r="C9" i="71"/>
  <c r="C8" i="71"/>
  <c r="C7" i="71"/>
  <c r="C6" i="71"/>
  <c r="C5" i="71"/>
  <c r="C4" i="71"/>
  <c r="C44" i="62"/>
  <c r="C43" i="62"/>
  <c r="C42" i="62"/>
  <c r="C41" i="62"/>
  <c r="C40" i="62"/>
  <c r="C39" i="62"/>
  <c r="C38" i="62"/>
  <c r="C37" i="62"/>
  <c r="C34" i="62"/>
  <c r="C33" i="62"/>
  <c r="C32" i="62"/>
  <c r="C31" i="62"/>
  <c r="C30" i="62"/>
  <c r="C29" i="62"/>
  <c r="C28" i="62"/>
  <c r="C27" i="62"/>
  <c r="C26" i="62"/>
  <c r="C25" i="62"/>
  <c r="C24" i="62"/>
  <c r="C23" i="62"/>
  <c r="C22" i="62"/>
  <c r="C21" i="62"/>
  <c r="C20" i="62"/>
  <c r="C19" i="62"/>
  <c r="C18" i="62"/>
  <c r="C17" i="62"/>
  <c r="C16" i="62"/>
  <c r="C15" i="62"/>
  <c r="C14" i="62"/>
  <c r="C13" i="62"/>
  <c r="C12" i="62"/>
  <c r="C11" i="62"/>
  <c r="C10" i="62"/>
  <c r="C9" i="62"/>
  <c r="C8" i="62"/>
  <c r="C7" i="62"/>
  <c r="C6" i="62"/>
  <c r="C5" i="62"/>
  <c r="C4" i="62"/>
  <c r="C16" i="61"/>
  <c r="C15" i="61"/>
  <c r="C14" i="61"/>
  <c r="C13" i="61"/>
  <c r="C12" i="61"/>
  <c r="C11" i="61"/>
  <c r="C10" i="61"/>
  <c r="C9" i="61"/>
  <c r="C8" i="61"/>
  <c r="C7" i="61"/>
  <c r="C6" i="61"/>
  <c r="C5" i="61"/>
  <c r="C4" i="61"/>
  <c r="C31" i="61"/>
  <c r="C30" i="61"/>
  <c r="C29" i="61"/>
  <c r="C28" i="61"/>
  <c r="C27" i="61"/>
  <c r="C26" i="61"/>
  <c r="C25" i="61"/>
  <c r="C24" i="61"/>
  <c r="C23" i="61"/>
  <c r="C22" i="61"/>
  <c r="C21" i="61"/>
  <c r="C20" i="61"/>
  <c r="C19" i="61"/>
  <c r="C54" i="60"/>
  <c r="C53" i="60"/>
  <c r="C52" i="60"/>
  <c r="C51" i="60"/>
  <c r="C50" i="60"/>
  <c r="C49" i="60"/>
  <c r="C48" i="60"/>
  <c r="C47" i="60"/>
  <c r="C46" i="60"/>
  <c r="C45" i="60"/>
  <c r="C44" i="60"/>
  <c r="C42" i="60"/>
  <c r="C41" i="60"/>
  <c r="C40" i="60"/>
  <c r="C39" i="60"/>
  <c r="C38" i="60"/>
  <c r="C37" i="60"/>
  <c r="C36" i="60"/>
  <c r="C35" i="60"/>
  <c r="C34" i="60"/>
  <c r="C33" i="60"/>
  <c r="C32" i="60"/>
  <c r="C31" i="60"/>
  <c r="C30" i="60"/>
  <c r="C29" i="60"/>
  <c r="C28" i="60"/>
  <c r="C27" i="60"/>
  <c r="C26" i="60"/>
  <c r="C25" i="60"/>
  <c r="C24" i="60"/>
  <c r="C23" i="60"/>
  <c r="C22" i="60"/>
  <c r="C21" i="60"/>
  <c r="C20" i="60"/>
  <c r="C19" i="60"/>
  <c r="C18" i="60"/>
  <c r="C17" i="60"/>
  <c r="C16" i="60"/>
  <c r="C15" i="60"/>
  <c r="C14" i="60"/>
  <c r="C13" i="60"/>
  <c r="C12" i="60"/>
  <c r="C11" i="60"/>
  <c r="C10" i="60"/>
  <c r="C9" i="60"/>
  <c r="C8" i="60"/>
  <c r="C7" i="60"/>
  <c r="C6" i="60"/>
  <c r="C5" i="60"/>
  <c r="C4" i="60"/>
  <c r="AJ42" i="58"/>
  <c r="C53" i="58"/>
  <c r="C52" i="58"/>
  <c r="C51" i="58"/>
  <c r="C50" i="58"/>
  <c r="C49" i="58"/>
  <c r="C48" i="58"/>
  <c r="C47" i="58"/>
  <c r="C46" i="58"/>
  <c r="C45" i="58"/>
  <c r="C44" i="58"/>
  <c r="D45" i="60" l="1"/>
  <c r="D47" i="60"/>
  <c r="D51" i="60"/>
  <c r="D48" i="60"/>
  <c r="D52" i="60"/>
  <c r="D49" i="60"/>
  <c r="D53" i="60"/>
  <c r="D46" i="60"/>
  <c r="D50" i="60"/>
  <c r="D54" i="60"/>
  <c r="C44" i="84"/>
  <c r="C43" i="84"/>
  <c r="C42" i="84"/>
  <c r="C41" i="84"/>
  <c r="C40" i="84"/>
  <c r="C39" i="84"/>
  <c r="C38" i="84"/>
  <c r="C37" i="84"/>
  <c r="C36" i="84"/>
  <c r="C35" i="84"/>
  <c r="C34" i="84"/>
  <c r="C33" i="84"/>
  <c r="C32" i="84"/>
  <c r="C31" i="84"/>
  <c r="C30" i="84"/>
  <c r="C29" i="84"/>
  <c r="C28" i="84"/>
  <c r="C27" i="84"/>
  <c r="C26" i="84"/>
  <c r="C25" i="84"/>
  <c r="C24" i="84"/>
  <c r="C23" i="84"/>
  <c r="C22" i="84"/>
  <c r="C21" i="84"/>
  <c r="C20" i="84"/>
  <c r="C19" i="84"/>
  <c r="C18" i="84"/>
  <c r="C17" i="84"/>
  <c r="C16" i="84"/>
  <c r="C15" i="84"/>
  <c r="C14" i="84"/>
  <c r="C13" i="84"/>
  <c r="C12" i="84"/>
  <c r="C11" i="84"/>
  <c r="C10" i="84"/>
  <c r="C9" i="84"/>
  <c r="C8" i="84"/>
  <c r="C7" i="84"/>
  <c r="C6" i="84"/>
  <c r="C5" i="84"/>
  <c r="C4" i="84"/>
  <c r="C103" i="81"/>
  <c r="C102" i="81"/>
  <c r="C101" i="81"/>
  <c r="C100" i="81"/>
  <c r="C99" i="81"/>
  <c r="C98" i="81"/>
  <c r="C97" i="81"/>
  <c r="C96" i="81"/>
  <c r="C95" i="81"/>
  <c r="C94" i="81"/>
  <c r="C93" i="81"/>
  <c r="C92" i="81"/>
  <c r="C91" i="81"/>
  <c r="C90" i="81"/>
  <c r="C89" i="81"/>
  <c r="C88" i="81"/>
  <c r="C87" i="81"/>
  <c r="C86" i="81"/>
  <c r="C85" i="81"/>
  <c r="C82" i="81"/>
  <c r="C81" i="81"/>
  <c r="C80" i="81"/>
  <c r="C79" i="81"/>
  <c r="C78" i="81"/>
  <c r="C77" i="81"/>
  <c r="C76" i="81"/>
  <c r="C75" i="81"/>
  <c r="C74" i="81"/>
  <c r="C73" i="81"/>
  <c r="C72" i="81"/>
  <c r="C71" i="81"/>
  <c r="C70" i="81"/>
  <c r="C69" i="81"/>
  <c r="C68" i="81"/>
  <c r="C67" i="81"/>
  <c r="C66" i="81"/>
  <c r="C65" i="81"/>
  <c r="C64" i="81"/>
  <c r="C63" i="81"/>
  <c r="C62" i="81"/>
  <c r="C61" i="81"/>
  <c r="C60" i="81"/>
  <c r="C59" i="81"/>
  <c r="C58" i="81"/>
  <c r="C57" i="81"/>
  <c r="C56" i="81"/>
  <c r="C55" i="81"/>
  <c r="C54" i="81"/>
  <c r="C53" i="81"/>
  <c r="C52" i="81"/>
  <c r="C51" i="81"/>
  <c r="C50" i="81"/>
  <c r="C49" i="81"/>
  <c r="C48" i="81"/>
  <c r="C47" i="81"/>
  <c r="C46" i="81"/>
  <c r="C45" i="81"/>
  <c r="C44" i="81"/>
  <c r="C43" i="81"/>
  <c r="C42" i="81"/>
  <c r="C41" i="81"/>
  <c r="C40" i="81"/>
  <c r="C39" i="81"/>
  <c r="C38" i="81"/>
  <c r="C37" i="81"/>
  <c r="C36" i="81"/>
  <c r="C35" i="81"/>
  <c r="C34" i="81"/>
  <c r="C33" i="81"/>
  <c r="C32" i="81"/>
  <c r="C31" i="81"/>
  <c r="C30" i="81"/>
  <c r="C29" i="81"/>
  <c r="C28" i="81"/>
  <c r="C27" i="81"/>
  <c r="C26" i="81"/>
  <c r="C25" i="81"/>
  <c r="C24" i="81"/>
  <c r="C23" i="81"/>
  <c r="C22" i="81"/>
  <c r="C21" i="81"/>
  <c r="C20" i="81"/>
  <c r="C19" i="81"/>
  <c r="C18" i="81"/>
  <c r="C17" i="81"/>
  <c r="C16" i="81"/>
  <c r="C15" i="81"/>
  <c r="C14" i="81"/>
  <c r="C13" i="81"/>
  <c r="C12" i="81"/>
  <c r="C11" i="81"/>
  <c r="C10" i="81"/>
  <c r="C9" i="81"/>
  <c r="C8" i="81"/>
  <c r="C7" i="81"/>
  <c r="C6" i="81"/>
  <c r="C5" i="81"/>
  <c r="C4" i="81"/>
  <c r="C3" i="84" l="1"/>
  <c r="D3" i="84" l="1"/>
  <c r="D12" i="84"/>
  <c r="D19" i="84"/>
  <c r="D41" i="84"/>
  <c r="D4" i="84"/>
  <c r="D18" i="84"/>
  <c r="D11" i="84"/>
  <c r="D5" i="84"/>
  <c r="D21" i="84"/>
  <c r="D14" i="84"/>
  <c r="D35" i="84"/>
  <c r="D32" i="84"/>
  <c r="D25" i="84"/>
  <c r="D15" i="84"/>
  <c r="D36" i="84"/>
  <c r="D34" i="84"/>
  <c r="D27" i="84"/>
  <c r="D13" i="84"/>
  <c r="D29" i="84"/>
  <c r="D6" i="84"/>
  <c r="D30" i="84"/>
  <c r="D23" i="84"/>
  <c r="D8" i="84"/>
  <c r="D24" i="84"/>
  <c r="D40" i="84"/>
  <c r="D10" i="84"/>
  <c r="D42" i="84"/>
  <c r="D39" i="84"/>
  <c r="D17" i="84"/>
  <c r="D33" i="84"/>
  <c r="D43" i="84"/>
  <c r="D38" i="84"/>
  <c r="D31" i="84"/>
  <c r="D28" i="84"/>
  <c r="D44" i="84"/>
  <c r="D37" i="84"/>
  <c r="D7" i="84"/>
  <c r="D16" i="84"/>
  <c r="D26" i="84"/>
  <c r="D9" i="84"/>
  <c r="D22" i="84"/>
  <c r="D20" i="84"/>
  <c r="C24" i="83"/>
  <c r="C25" i="83"/>
  <c r="C26" i="83"/>
  <c r="C27" i="83"/>
  <c r="C28" i="83"/>
  <c r="C29" i="83"/>
  <c r="C30" i="83"/>
  <c r="C31" i="83"/>
  <c r="C32" i="83"/>
  <c r="C33" i="83"/>
  <c r="C34" i="83"/>
  <c r="C35" i="83"/>
  <c r="C36" i="83"/>
  <c r="C37" i="83"/>
  <c r="C38" i="83"/>
  <c r="C39" i="83"/>
  <c r="C40" i="83"/>
  <c r="C41" i="83"/>
  <c r="C42" i="83"/>
  <c r="AJ43" i="83" l="1"/>
  <c r="C53" i="83"/>
  <c r="C52" i="83"/>
  <c r="C51" i="83"/>
  <c r="C50" i="83"/>
  <c r="C49" i="83"/>
  <c r="C48" i="83"/>
  <c r="C47" i="83"/>
  <c r="C46" i="83"/>
  <c r="C45" i="83"/>
  <c r="C44" i="83"/>
  <c r="C23" i="83"/>
  <c r="C22" i="83"/>
  <c r="C21" i="83"/>
  <c r="C20" i="83"/>
  <c r="C19" i="83"/>
  <c r="C18" i="83"/>
  <c r="C17" i="83"/>
  <c r="C16" i="83"/>
  <c r="C15" i="83"/>
  <c r="C14" i="83"/>
  <c r="C13" i="83"/>
  <c r="C12" i="83"/>
  <c r="C11" i="83"/>
  <c r="C10" i="83"/>
  <c r="C9" i="83"/>
  <c r="C8" i="83"/>
  <c r="C7" i="83"/>
  <c r="C6" i="83"/>
  <c r="C5" i="83"/>
  <c r="C4" i="83"/>
  <c r="C3" i="83"/>
  <c r="D32" i="83" l="1"/>
  <c r="D30" i="83"/>
  <c r="D28" i="83"/>
  <c r="D42" i="83"/>
  <c r="D36" i="83"/>
  <c r="D25" i="83"/>
  <c r="D37" i="83"/>
  <c r="D27" i="83"/>
  <c r="D39" i="83"/>
  <c r="D29" i="83"/>
  <c r="D33" i="83"/>
  <c r="D41" i="83"/>
  <c r="D31" i="83"/>
  <c r="D35" i="83"/>
  <c r="D40" i="83"/>
  <c r="D34" i="83"/>
  <c r="D24" i="83"/>
  <c r="D26" i="83"/>
  <c r="D38" i="83"/>
  <c r="D44" i="83"/>
  <c r="D46" i="83"/>
  <c r="D4" i="83"/>
  <c r="D8" i="83"/>
  <c r="D16" i="83"/>
  <c r="D47" i="83"/>
  <c r="D5" i="83"/>
  <c r="D13" i="83"/>
  <c r="D21" i="83"/>
  <c r="D45" i="83"/>
  <c r="D48" i="83"/>
  <c r="D51" i="83"/>
  <c r="D49" i="83"/>
  <c r="D52" i="83"/>
  <c r="D12" i="83"/>
  <c r="D20" i="83"/>
  <c r="D50" i="83"/>
  <c r="D9" i="83"/>
  <c r="D17" i="83"/>
  <c r="D3" i="83"/>
  <c r="D7" i="83"/>
  <c r="D11" i="83"/>
  <c r="D15" i="83"/>
  <c r="D19" i="83"/>
  <c r="D23" i="83"/>
  <c r="D53" i="83"/>
  <c r="D6" i="83"/>
  <c r="D10" i="83"/>
  <c r="D14" i="83"/>
  <c r="D18" i="83"/>
  <c r="D22" i="83"/>
  <c r="AJ83" i="81"/>
  <c r="AJ52" i="83" l="1"/>
  <c r="AJ45" i="83"/>
  <c r="C84" i="81"/>
  <c r="D102" i="81" l="1"/>
  <c r="D96" i="81"/>
  <c r="D90" i="81"/>
  <c r="D86" i="81"/>
  <c r="D98" i="81"/>
  <c r="D94" i="81"/>
  <c r="D88" i="81"/>
  <c r="D100" i="81"/>
  <c r="D92" i="81"/>
  <c r="D97" i="81"/>
  <c r="D95" i="81"/>
  <c r="D85" i="81"/>
  <c r="D101" i="81"/>
  <c r="D99" i="81"/>
  <c r="D89" i="81"/>
  <c r="D87" i="81"/>
  <c r="D103" i="81"/>
  <c r="D93" i="81"/>
  <c r="D91" i="81"/>
  <c r="D84" i="81"/>
  <c r="C3" i="81" l="1"/>
  <c r="D3" i="81" l="1"/>
  <c r="D81" i="81"/>
  <c r="D75" i="81"/>
  <c r="D69" i="81"/>
  <c r="D63" i="81"/>
  <c r="D59" i="81"/>
  <c r="D55" i="81"/>
  <c r="D51" i="81"/>
  <c r="D45" i="81"/>
  <c r="D39" i="81"/>
  <c r="D35" i="81"/>
  <c r="D29" i="81"/>
  <c r="D23" i="81"/>
  <c r="D17" i="81"/>
  <c r="D13" i="81"/>
  <c r="D9" i="81"/>
  <c r="D79" i="81"/>
  <c r="D73" i="81"/>
  <c r="D67" i="81"/>
  <c r="D61" i="81"/>
  <c r="D53" i="81"/>
  <c r="D47" i="81"/>
  <c r="D41" i="81"/>
  <c r="D33" i="81"/>
  <c r="D27" i="81"/>
  <c r="D21" i="81"/>
  <c r="D15" i="81"/>
  <c r="D7" i="81"/>
  <c r="D77" i="81"/>
  <c r="D71" i="81"/>
  <c r="D65" i="81"/>
  <c r="D57" i="81"/>
  <c r="D49" i="81"/>
  <c r="D43" i="81"/>
  <c r="D37" i="81"/>
  <c r="D31" i="81"/>
  <c r="D25" i="81"/>
  <c r="D19" i="81"/>
  <c r="D11" i="81"/>
  <c r="D5" i="81"/>
  <c r="D4" i="81"/>
  <c r="D36" i="81"/>
  <c r="D72" i="81"/>
  <c r="D22" i="81"/>
  <c r="D54" i="81"/>
  <c r="D8" i="81"/>
  <c r="D40" i="81"/>
  <c r="D80" i="81"/>
  <c r="D34" i="81"/>
  <c r="D66" i="81"/>
  <c r="D10" i="81"/>
  <c r="D70" i="81"/>
  <c r="D20" i="81"/>
  <c r="D6" i="81"/>
  <c r="D38" i="81"/>
  <c r="D24" i="81"/>
  <c r="D50" i="81"/>
  <c r="D12" i="81"/>
  <c r="D44" i="81"/>
  <c r="D76" i="81"/>
  <c r="D30" i="81"/>
  <c r="D62" i="81"/>
  <c r="D16" i="81"/>
  <c r="D42" i="81"/>
  <c r="D56" i="81"/>
  <c r="D74" i="81"/>
  <c r="D28" i="81"/>
  <c r="D64" i="81"/>
  <c r="D14" i="81"/>
  <c r="D46" i="81"/>
  <c r="D60" i="81"/>
  <c r="D32" i="81"/>
  <c r="D68" i="81"/>
  <c r="D26" i="81"/>
  <c r="D58" i="81"/>
  <c r="D82" i="81"/>
  <c r="D48" i="81"/>
  <c r="D52" i="81"/>
  <c r="D78" i="81"/>
  <c r="D18" i="81"/>
  <c r="C18" i="75"/>
  <c r="C3" i="75"/>
  <c r="D24" i="75" l="1"/>
  <c r="D20" i="75"/>
  <c r="D22" i="75"/>
  <c r="D26" i="75"/>
  <c r="D21" i="75"/>
  <c r="D27" i="75"/>
  <c r="D19" i="75"/>
  <c r="D25" i="75"/>
  <c r="D23" i="75"/>
  <c r="D18" i="75"/>
  <c r="D15" i="75"/>
  <c r="D11" i="75"/>
  <c r="D7" i="75"/>
  <c r="D13" i="75"/>
  <c r="D9" i="75"/>
  <c r="D5" i="75"/>
  <c r="D6" i="75"/>
  <c r="D8" i="75"/>
  <c r="D12" i="75"/>
  <c r="D14" i="75"/>
  <c r="D4" i="75"/>
  <c r="D10" i="75"/>
  <c r="D16" i="75"/>
  <c r="D3" i="75"/>
  <c r="C43" i="72"/>
  <c r="C32" i="71"/>
  <c r="C36" i="62"/>
  <c r="D44" i="72" l="1"/>
  <c r="D45" i="72"/>
  <c r="D46" i="72"/>
  <c r="D47" i="72"/>
  <c r="D48" i="72"/>
  <c r="D49" i="72"/>
  <c r="D43" i="72"/>
  <c r="D34" i="71"/>
  <c r="D43" i="71"/>
  <c r="D33" i="71"/>
  <c r="D40" i="71"/>
  <c r="D38" i="71"/>
  <c r="D36" i="71"/>
  <c r="D37" i="71"/>
  <c r="D41" i="71"/>
  <c r="D39" i="71"/>
  <c r="D44" i="71"/>
  <c r="D42" i="71"/>
  <c r="D35" i="71"/>
  <c r="D32" i="71"/>
  <c r="D39" i="62"/>
  <c r="D41" i="62"/>
  <c r="D43" i="62"/>
  <c r="D38" i="62"/>
  <c r="D37" i="62"/>
  <c r="D44" i="62"/>
  <c r="D40" i="62"/>
  <c r="D42" i="62"/>
  <c r="D36" i="62"/>
  <c r="C18" i="61"/>
  <c r="BH25" i="1"/>
  <c r="BH26" i="1"/>
  <c r="BH27" i="1"/>
  <c r="BH28" i="1"/>
  <c r="BH29" i="1"/>
  <c r="BH30" i="1"/>
  <c r="D28" i="61" l="1"/>
  <c r="D20" i="61"/>
  <c r="D26" i="61"/>
  <c r="D30" i="61"/>
  <c r="D24" i="61"/>
  <c r="D22" i="61"/>
  <c r="D19" i="61"/>
  <c r="D21" i="61"/>
  <c r="D29" i="61"/>
  <c r="D23" i="61"/>
  <c r="D25" i="61"/>
  <c r="D31" i="61"/>
  <c r="D27" i="61"/>
  <c r="D18" i="61"/>
  <c r="C43" i="58"/>
  <c r="D53" i="58" l="1"/>
  <c r="D51" i="58"/>
  <c r="D47" i="58"/>
  <c r="D49" i="58"/>
  <c r="D45" i="58"/>
  <c r="D48" i="58"/>
  <c r="D46" i="58"/>
  <c r="D44" i="58"/>
  <c r="D50" i="58"/>
  <c r="D52" i="58"/>
  <c r="D43" i="58"/>
  <c r="AJ50" i="72" l="1"/>
  <c r="C32" i="76" l="1"/>
  <c r="C25" i="79"/>
  <c r="C24" i="79"/>
  <c r="C23" i="79"/>
  <c r="C22" i="79"/>
  <c r="C21" i="79"/>
  <c r="C27" i="79"/>
  <c r="C20" i="79"/>
  <c r="C19" i="79"/>
  <c r="C18" i="79"/>
  <c r="C17" i="79"/>
  <c r="C16" i="79"/>
  <c r="C15" i="79"/>
  <c r="C14" i="79"/>
  <c r="C13" i="79"/>
  <c r="C12" i="79"/>
  <c r="C11" i="79"/>
  <c r="C10" i="79"/>
  <c r="C9" i="79"/>
  <c r="C8" i="79"/>
  <c r="C7" i="79"/>
  <c r="C6" i="79"/>
  <c r="C5" i="79"/>
  <c r="C4" i="79"/>
  <c r="C3" i="79"/>
  <c r="D28" i="78"/>
  <c r="D6" i="79" l="1"/>
  <c r="D4" i="79"/>
  <c r="D8" i="79"/>
  <c r="D12" i="79"/>
  <c r="D16" i="79"/>
  <c r="D20" i="79"/>
  <c r="D23" i="79"/>
  <c r="D5" i="79"/>
  <c r="D9" i="79"/>
  <c r="D13" i="79"/>
  <c r="D17" i="79"/>
  <c r="D24" i="79"/>
  <c r="D10" i="79"/>
  <c r="D14" i="79"/>
  <c r="D18" i="79"/>
  <c r="D21" i="79"/>
  <c r="D25" i="79"/>
  <c r="D7" i="79"/>
  <c r="D11" i="79"/>
  <c r="D15" i="79"/>
  <c r="D19" i="79"/>
  <c r="D22" i="79"/>
  <c r="D27" i="79"/>
  <c r="D29" i="79"/>
  <c r="D31" i="79"/>
  <c r="D28" i="79"/>
  <c r="D32" i="79"/>
  <c r="D30" i="79"/>
  <c r="D32" i="76"/>
  <c r="D43" i="76"/>
  <c r="D39" i="76"/>
  <c r="D35" i="76"/>
  <c r="D33" i="76"/>
  <c r="D45" i="76"/>
  <c r="D41" i="76"/>
  <c r="D37" i="76"/>
  <c r="D34" i="76"/>
  <c r="D36" i="76"/>
  <c r="D42" i="76"/>
  <c r="D46" i="76"/>
  <c r="D38" i="76"/>
  <c r="D40" i="76"/>
  <c r="D44" i="76"/>
  <c r="D3" i="79"/>
  <c r="C3" i="78"/>
  <c r="D26" i="78" l="1"/>
  <c r="D24" i="78"/>
  <c r="D22" i="78"/>
  <c r="D20" i="78"/>
  <c r="D18" i="78"/>
  <c r="D16" i="78"/>
  <c r="D14" i="78"/>
  <c r="D12" i="78"/>
  <c r="D10" i="78"/>
  <c r="D8" i="78"/>
  <c r="D6" i="78"/>
  <c r="D4" i="78"/>
  <c r="D21" i="78"/>
  <c r="D17" i="78"/>
  <c r="D11" i="78"/>
  <c r="D5" i="78"/>
  <c r="D25" i="78"/>
  <c r="D19" i="78"/>
  <c r="D15" i="78"/>
  <c r="D13" i="78"/>
  <c r="D9" i="78"/>
  <c r="D7" i="78"/>
  <c r="D23" i="78"/>
  <c r="D3" i="78"/>
  <c r="C23" i="77"/>
  <c r="C3" i="77"/>
  <c r="C3" i="76"/>
  <c r="C44" i="74"/>
  <c r="C43" i="74"/>
  <c r="C42" i="74"/>
  <c r="C41" i="74"/>
  <c r="C40" i="74"/>
  <c r="C39" i="74"/>
  <c r="C38" i="74"/>
  <c r="C37" i="74"/>
  <c r="C36" i="74"/>
  <c r="C34" i="74"/>
  <c r="C33" i="74"/>
  <c r="C32" i="74"/>
  <c r="C31" i="74"/>
  <c r="C30" i="74"/>
  <c r="C29" i="74"/>
  <c r="C28" i="74"/>
  <c r="C27" i="74"/>
  <c r="C26" i="74"/>
  <c r="C25" i="74"/>
  <c r="C24" i="74"/>
  <c r="C23" i="74"/>
  <c r="C22" i="74"/>
  <c r="C21" i="74"/>
  <c r="C20" i="74"/>
  <c r="C19" i="74"/>
  <c r="C18" i="74"/>
  <c r="C17" i="74"/>
  <c r="C16" i="74"/>
  <c r="C15" i="74"/>
  <c r="C14" i="74"/>
  <c r="C13" i="74"/>
  <c r="C12" i="74"/>
  <c r="C11" i="74"/>
  <c r="C10" i="74"/>
  <c r="C9" i="74"/>
  <c r="C8" i="74"/>
  <c r="C7" i="74"/>
  <c r="C6" i="74"/>
  <c r="C5" i="74"/>
  <c r="C4" i="74"/>
  <c r="C3" i="74"/>
  <c r="C29" i="73"/>
  <c r="C3" i="73"/>
  <c r="C3" i="72"/>
  <c r="D29" i="73" l="1"/>
  <c r="D34" i="73"/>
  <c r="D41" i="73"/>
  <c r="D30" i="73"/>
  <c r="D40" i="73"/>
  <c r="D32" i="73"/>
  <c r="D38" i="73"/>
  <c r="D31" i="73"/>
  <c r="D42" i="73"/>
  <c r="D33" i="73"/>
  <c r="D37" i="73"/>
  <c r="D39" i="73"/>
  <c r="D36" i="73"/>
  <c r="D35" i="73"/>
  <c r="D3" i="73"/>
  <c r="D4" i="73"/>
  <c r="D6" i="73"/>
  <c r="D15" i="73"/>
  <c r="D16" i="73"/>
  <c r="D24" i="73"/>
  <c r="D14" i="73"/>
  <c r="D12" i="73"/>
  <c r="D10" i="73"/>
  <c r="D19" i="73"/>
  <c r="D20" i="73"/>
  <c r="D5" i="73"/>
  <c r="D18" i="73"/>
  <c r="D9" i="73"/>
  <c r="D7" i="73"/>
  <c r="D23" i="73"/>
  <c r="D25" i="73"/>
  <c r="D13" i="73"/>
  <c r="D22" i="73"/>
  <c r="D17" i="73"/>
  <c r="D11" i="73"/>
  <c r="D27" i="73"/>
  <c r="D8" i="73"/>
  <c r="D21" i="73"/>
  <c r="D26" i="73"/>
  <c r="D25" i="77"/>
  <c r="D29" i="77"/>
  <c r="D27" i="77"/>
  <c r="D24" i="77"/>
  <c r="D26" i="77"/>
  <c r="D30" i="77"/>
  <c r="D28" i="77"/>
  <c r="D23" i="77"/>
  <c r="D20" i="77"/>
  <c r="D14" i="77"/>
  <c r="D8" i="77"/>
  <c r="D18" i="77"/>
  <c r="D12" i="77"/>
  <c r="D6" i="77"/>
  <c r="D16" i="77"/>
  <c r="D10" i="77"/>
  <c r="D4" i="77"/>
  <c r="D7" i="77"/>
  <c r="D5" i="77"/>
  <c r="D21" i="77"/>
  <c r="D13" i="77"/>
  <c r="D11" i="77"/>
  <c r="D9" i="77"/>
  <c r="D19" i="77"/>
  <c r="D17" i="77"/>
  <c r="D15" i="77"/>
  <c r="D3" i="77"/>
  <c r="D3" i="76"/>
  <c r="D29" i="76"/>
  <c r="D23" i="76"/>
  <c r="D15" i="76"/>
  <c r="D9" i="76"/>
  <c r="D5" i="76"/>
  <c r="D25" i="76"/>
  <c r="D19" i="76"/>
  <c r="D13" i="76"/>
  <c r="D27" i="76"/>
  <c r="D21" i="76"/>
  <c r="D17" i="76"/>
  <c r="D11" i="76"/>
  <c r="D7" i="76"/>
  <c r="D4" i="76"/>
  <c r="D20" i="76"/>
  <c r="D10" i="76"/>
  <c r="D26" i="76"/>
  <c r="D24" i="76"/>
  <c r="D28" i="76"/>
  <c r="D16" i="76"/>
  <c r="D6" i="76"/>
  <c r="D22" i="76"/>
  <c r="D8" i="76"/>
  <c r="D14" i="76"/>
  <c r="D30" i="76"/>
  <c r="D12" i="76"/>
  <c r="D18" i="76"/>
  <c r="D3" i="74"/>
  <c r="D36" i="74"/>
  <c r="D40" i="74"/>
  <c r="D7" i="74"/>
  <c r="D38" i="74"/>
  <c r="D39" i="74"/>
  <c r="D43" i="74"/>
  <c r="D37" i="74"/>
  <c r="D41" i="74"/>
  <c r="D44" i="74"/>
  <c r="D42" i="74"/>
  <c r="D15" i="74"/>
  <c r="D27" i="74"/>
  <c r="D8" i="74"/>
  <c r="D5" i="74"/>
  <c r="D13" i="74"/>
  <c r="D21" i="74"/>
  <c r="D6" i="74"/>
  <c r="D10" i="74"/>
  <c r="D14" i="74"/>
  <c r="D18" i="74"/>
  <c r="D22" i="74"/>
  <c r="D26" i="74"/>
  <c r="D30" i="74"/>
  <c r="D34" i="74"/>
  <c r="D11" i="74"/>
  <c r="D23" i="74"/>
  <c r="D4" i="74"/>
  <c r="D12" i="74"/>
  <c r="D16" i="74"/>
  <c r="D20" i="74"/>
  <c r="D24" i="74"/>
  <c r="D28" i="74"/>
  <c r="D32" i="74"/>
  <c r="D19" i="74"/>
  <c r="D31" i="74"/>
  <c r="D9" i="74"/>
  <c r="D17" i="74"/>
  <c r="D25" i="74"/>
  <c r="D29" i="74"/>
  <c r="D33" i="74"/>
  <c r="D3" i="72"/>
  <c r="D38" i="72"/>
  <c r="D34" i="72"/>
  <c r="D26" i="72"/>
  <c r="D20" i="72"/>
  <c r="D16" i="72"/>
  <c r="D8" i="72"/>
  <c r="D36" i="72"/>
  <c r="D32" i="72"/>
  <c r="D28" i="72"/>
  <c r="D22" i="72"/>
  <c r="D14" i="72"/>
  <c r="D10" i="72"/>
  <c r="D4" i="72"/>
  <c r="D40" i="72"/>
  <c r="D30" i="72"/>
  <c r="D24" i="72"/>
  <c r="D18" i="72"/>
  <c r="D12" i="72"/>
  <c r="D6" i="72"/>
  <c r="D7" i="72"/>
  <c r="D23" i="72"/>
  <c r="D39" i="72"/>
  <c r="D17" i="72"/>
  <c r="D33" i="72"/>
  <c r="D15" i="72"/>
  <c r="D11" i="72"/>
  <c r="D27" i="72"/>
  <c r="D5" i="72"/>
  <c r="D21" i="72"/>
  <c r="D37" i="72"/>
  <c r="D9" i="72"/>
  <c r="D25" i="72"/>
  <c r="D41" i="72"/>
  <c r="D19" i="72"/>
  <c r="D35" i="72"/>
  <c r="D13" i="72"/>
  <c r="D29" i="72"/>
  <c r="D31" i="72"/>
  <c r="C3" i="61" l="1"/>
  <c r="C3" i="62"/>
  <c r="C3" i="71"/>
  <c r="D3" i="71" l="1"/>
  <c r="D13" i="71"/>
  <c r="D15" i="71"/>
  <c r="D5" i="71"/>
  <c r="D12" i="71"/>
  <c r="D28" i="71"/>
  <c r="D6" i="71"/>
  <c r="D22" i="71"/>
  <c r="D25" i="71"/>
  <c r="D19" i="71"/>
  <c r="D21" i="71"/>
  <c r="D16" i="71"/>
  <c r="D9" i="71"/>
  <c r="D10" i="71"/>
  <c r="D26" i="71"/>
  <c r="D7" i="71"/>
  <c r="D23" i="71"/>
  <c r="D4" i="71"/>
  <c r="D20" i="71"/>
  <c r="D17" i="71"/>
  <c r="D14" i="71"/>
  <c r="D30" i="71"/>
  <c r="D11" i="71"/>
  <c r="D27" i="71"/>
  <c r="D8" i="71"/>
  <c r="D24" i="71"/>
  <c r="D29" i="71"/>
  <c r="D18" i="71"/>
  <c r="D3" i="62"/>
  <c r="D34" i="62"/>
  <c r="D32" i="62"/>
  <c r="D30" i="62"/>
  <c r="D28" i="62"/>
  <c r="D26" i="62"/>
  <c r="D24" i="62"/>
  <c r="D22" i="62"/>
  <c r="D20" i="62"/>
  <c r="D18" i="62"/>
  <c r="D16" i="62"/>
  <c r="D14" i="62"/>
  <c r="D12" i="62"/>
  <c r="D10" i="62"/>
  <c r="D8" i="62"/>
  <c r="D6" i="62"/>
  <c r="D4" i="62"/>
  <c r="D25" i="62"/>
  <c r="D9" i="62"/>
  <c r="D29" i="62"/>
  <c r="D15" i="62"/>
  <c r="D31" i="62"/>
  <c r="D17" i="62"/>
  <c r="D33" i="62"/>
  <c r="D19" i="62"/>
  <c r="D13" i="62"/>
  <c r="D21" i="62"/>
  <c r="D7" i="62"/>
  <c r="D23" i="62"/>
  <c r="D5" i="62"/>
  <c r="D11" i="62"/>
  <c r="D27" i="62"/>
  <c r="D3" i="61"/>
  <c r="D15" i="61"/>
  <c r="D9" i="61"/>
  <c r="D11" i="61"/>
  <c r="D5" i="61"/>
  <c r="D13" i="61"/>
  <c r="D7" i="61"/>
  <c r="D4" i="61"/>
  <c r="D6" i="61"/>
  <c r="D14" i="61"/>
  <c r="D8" i="61"/>
  <c r="D10" i="61"/>
  <c r="D16" i="61"/>
  <c r="D12" i="61"/>
  <c r="BG54" i="1"/>
  <c r="BG47" i="1"/>
  <c r="D44" i="60" l="1"/>
  <c r="C3" i="60"/>
  <c r="D3" i="60" l="1"/>
  <c r="D5" i="60"/>
  <c r="D21" i="60"/>
  <c r="D37" i="60"/>
  <c r="D18" i="60"/>
  <c r="D34" i="60"/>
  <c r="D11" i="60"/>
  <c r="D27" i="60"/>
  <c r="D4" i="60"/>
  <c r="D20" i="60"/>
  <c r="D36" i="60"/>
  <c r="D39" i="60"/>
  <c r="D32" i="60"/>
  <c r="D9" i="60"/>
  <c r="D25" i="60"/>
  <c r="D41" i="60"/>
  <c r="D22" i="60"/>
  <c r="D38" i="60"/>
  <c r="D15" i="60"/>
  <c r="D31" i="60"/>
  <c r="D8" i="60"/>
  <c r="D24" i="60"/>
  <c r="D40" i="60"/>
  <c r="D16" i="60"/>
  <c r="D13" i="60"/>
  <c r="D29" i="60"/>
  <c r="D10" i="60"/>
  <c r="D26" i="60"/>
  <c r="D42" i="60"/>
  <c r="D19" i="60"/>
  <c r="D35" i="60"/>
  <c r="D12" i="60"/>
  <c r="D28" i="60"/>
  <c r="D6" i="60"/>
  <c r="D17" i="60"/>
  <c r="D33" i="60"/>
  <c r="D14" i="60"/>
  <c r="D30" i="60"/>
  <c r="D7" i="60"/>
  <c r="D23" i="60"/>
  <c r="P7" i="11"/>
  <c r="P6" i="11"/>
  <c r="P5" i="11"/>
  <c r="P4" i="11"/>
  <c r="P3" i="11"/>
  <c r="P2" i="11"/>
  <c r="S7" i="11"/>
  <c r="R7" i="11"/>
  <c r="S6" i="11"/>
  <c r="R6" i="11"/>
  <c r="S5" i="11"/>
  <c r="R5" i="11"/>
  <c r="S4" i="11"/>
  <c r="R4" i="11"/>
  <c r="S3" i="11"/>
  <c r="R3"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K3" i="11"/>
  <c r="F15" i="11"/>
  <c r="F14" i="11"/>
  <c r="F13" i="11"/>
  <c r="F12" i="11"/>
  <c r="F11" i="11"/>
  <c r="F10" i="11"/>
  <c r="F9" i="11"/>
  <c r="F8" i="11"/>
  <c r="F7" i="11"/>
  <c r="F6" i="11"/>
  <c r="F5" i="11"/>
  <c r="F4" i="11"/>
  <c r="F3" i="11"/>
  <c r="R2" i="11"/>
  <c r="S2" i="11"/>
  <c r="Q6" i="11" l="1"/>
  <c r="Q3" i="11"/>
  <c r="Q7" i="11"/>
  <c r="Q4" i="11"/>
  <c r="Q5" i="11"/>
  <c r="Q2" i="11"/>
  <c r="K2" i="11"/>
  <c r="L2" i="11" s="1"/>
  <c r="F2" i="11"/>
  <c r="G2" i="11" s="1"/>
  <c r="A9" i="11"/>
  <c r="A8" i="11"/>
  <c r="A7" i="11"/>
  <c r="A6" i="11"/>
  <c r="A5" i="11"/>
  <c r="A4" i="11"/>
  <c r="A3" i="11"/>
  <c r="A2" i="11"/>
  <c r="L25" i="11" l="1"/>
  <c r="L12" i="11"/>
  <c r="L35" i="11"/>
  <c r="L3" i="11"/>
  <c r="L44" i="11"/>
  <c r="L26" i="11"/>
  <c r="L53" i="11"/>
  <c r="L21" i="11"/>
  <c r="L40" i="11"/>
  <c r="L8" i="11"/>
  <c r="L31" i="11"/>
  <c r="L54" i="11"/>
  <c r="L22" i="11"/>
  <c r="L41" i="11"/>
  <c r="L9" i="11"/>
  <c r="L28" i="11"/>
  <c r="L51" i="11"/>
  <c r="L19" i="11"/>
  <c r="L42" i="11"/>
  <c r="L10" i="11"/>
  <c r="L37" i="11"/>
  <c r="L5" i="11"/>
  <c r="L24" i="11"/>
  <c r="L47" i="11"/>
  <c r="L15" i="11"/>
  <c r="L38" i="11"/>
  <c r="L6" i="11"/>
  <c r="L49" i="11"/>
  <c r="L33" i="11"/>
  <c r="L17" i="11"/>
  <c r="L52" i="11"/>
  <c r="L36" i="11"/>
  <c r="L20" i="11"/>
  <c r="L4" i="11"/>
  <c r="L43" i="11"/>
  <c r="L27" i="11"/>
  <c r="L11" i="11"/>
  <c r="L50" i="11"/>
  <c r="L34" i="11"/>
  <c r="L18" i="11"/>
  <c r="L45" i="11"/>
  <c r="L29" i="11"/>
  <c r="L13" i="11"/>
  <c r="L48" i="11"/>
  <c r="L32" i="11"/>
  <c r="L16" i="11"/>
  <c r="L55" i="11"/>
  <c r="L39" i="11"/>
  <c r="L23" i="11"/>
  <c r="L7" i="11"/>
  <c r="L46" i="11"/>
  <c r="L30" i="11"/>
  <c r="L14" i="11"/>
  <c r="G14" i="11"/>
  <c r="G11" i="11"/>
  <c r="G8" i="11"/>
  <c r="G13" i="11"/>
  <c r="G3" i="11"/>
  <c r="G4" i="11"/>
  <c r="G9" i="11"/>
  <c r="G10" i="11"/>
  <c r="G7" i="11"/>
  <c r="G15" i="11"/>
  <c r="G5" i="11"/>
  <c r="G12" i="11"/>
  <c r="G6" i="11"/>
  <c r="B6" i="11"/>
  <c r="B3" i="11"/>
  <c r="B7" i="11"/>
  <c r="B4" i="11"/>
  <c r="B8" i="11"/>
  <c r="B5" i="11"/>
  <c r="B9" i="11"/>
  <c r="B2" i="11"/>
  <c r="C3" i="58"/>
  <c r="I16" i="81"/>
  <c r="N16" i="81"/>
  <c r="F62" i="81"/>
  <c r="Q62" i="81"/>
  <c r="N13" i="71"/>
  <c r="Y13" i="71"/>
  <c r="F73" i="81"/>
  <c r="N73" i="81"/>
  <c r="F23" i="84"/>
  <c r="N23" i="84"/>
  <c r="I24" i="81"/>
  <c r="F24" i="81"/>
  <c r="N35" i="81"/>
  <c r="I44" i="81"/>
  <c r="I38" i="81"/>
  <c r="F44" i="81"/>
  <c r="F38" i="81"/>
  <c r="I35" i="81"/>
  <c r="N22" i="81"/>
  <c r="F22" i="81"/>
  <c r="N16" i="60"/>
  <c r="I16" i="60"/>
  <c r="N25" i="81"/>
  <c r="I25" i="81"/>
  <c r="N32" i="60"/>
  <c r="F32" i="60"/>
  <c r="F36" i="83"/>
  <c r="F32" i="83"/>
  <c r="N36" i="83"/>
  <c r="N32" i="83"/>
  <c r="N30" i="84"/>
  <c r="F30" i="84"/>
  <c r="F39" i="83"/>
  <c r="N39" i="83"/>
  <c r="F24" i="83"/>
  <c r="I24" i="83"/>
  <c r="I27" i="81"/>
  <c r="F8" i="84"/>
  <c r="F5" i="83"/>
  <c r="N27" i="81"/>
  <c r="N8" i="84"/>
  <c r="N5" i="83"/>
  <c r="N22" i="60"/>
  <c r="I32" i="81"/>
  <c r="I22" i="60"/>
  <c r="N32" i="81"/>
  <c r="I6" i="81"/>
  <c r="V23" i="62"/>
  <c r="N6" i="81"/>
  <c r="N23" i="62"/>
  <c r="Q6" i="76"/>
  <c r="N33" i="81"/>
  <c r="F33" i="81"/>
  <c r="Q27" i="73"/>
  <c r="F35" i="84"/>
  <c r="N35" i="84"/>
  <c r="N28" i="60"/>
  <c r="Q80" i="81"/>
  <c r="V28" i="62"/>
  <c r="N28" i="62"/>
  <c r="I80" i="81"/>
  <c r="F28" i="60"/>
  <c r="N18" i="84"/>
  <c r="F20" i="60"/>
  <c r="F18" i="84"/>
  <c r="Q52" i="81"/>
  <c r="F52" i="81"/>
  <c r="N20" i="60"/>
  <c r="I42" i="60"/>
  <c r="F6" i="83"/>
  <c r="N6" i="83"/>
  <c r="I66" i="81"/>
  <c r="I33" i="83"/>
  <c r="N66" i="81"/>
  <c r="I21" i="77"/>
  <c r="N60" i="81"/>
  <c r="F36" i="84"/>
  <c r="Q21" i="77"/>
  <c r="N36" i="84"/>
  <c r="N42" i="60"/>
  <c r="Q60" i="81"/>
  <c r="N33" i="83"/>
  <c r="F23" i="83"/>
  <c r="N26" i="84"/>
  <c r="F26" i="84"/>
  <c r="F12" i="81"/>
  <c r="F14" i="84"/>
  <c r="I12" i="81"/>
  <c r="N14" i="84"/>
  <c r="I23" i="83"/>
  <c r="F30" i="83"/>
  <c r="Q27" i="71"/>
  <c r="V23" i="81"/>
  <c r="V20" i="76"/>
  <c r="N37" i="83"/>
  <c r="I56" i="81"/>
  <c r="F37" i="83"/>
  <c r="I20" i="76"/>
  <c r="F32" i="84"/>
  <c r="N23" i="81"/>
  <c r="I27" i="71"/>
  <c r="N30" i="83"/>
  <c r="N56" i="81"/>
  <c r="N40" i="83"/>
  <c r="I40" i="83"/>
  <c r="N32" i="84"/>
  <c r="N31" i="81"/>
  <c r="F11" i="73"/>
  <c r="I23" i="71"/>
  <c r="F4" i="83"/>
  <c r="I4" i="83"/>
  <c r="Q11" i="73"/>
  <c r="F40" i="84"/>
  <c r="N17" i="84"/>
  <c r="N28" i="84"/>
  <c r="N15" i="81"/>
  <c r="Q23" i="71"/>
  <c r="I15" i="81"/>
  <c r="F17" i="84"/>
  <c r="N40" i="84"/>
  <c r="F31" i="81"/>
  <c r="I28" i="84"/>
  <c r="I34" i="84"/>
  <c r="F8" i="74"/>
  <c r="V26" i="78"/>
  <c r="N20" i="84"/>
  <c r="F20" i="84"/>
  <c r="I26" i="78"/>
  <c r="N36" i="81"/>
  <c r="I82" i="81"/>
  <c r="I36" i="81"/>
  <c r="F12" i="83"/>
  <c r="N12" i="83"/>
  <c r="Q7" i="71"/>
  <c r="N3" i="62"/>
  <c r="F15" i="83"/>
  <c r="Q15" i="78"/>
  <c r="N15" i="83"/>
  <c r="N8" i="74"/>
  <c r="N34" i="84"/>
  <c r="F3" i="83"/>
  <c r="I3" i="83"/>
  <c r="Q3" i="62"/>
  <c r="N82" i="81"/>
  <c r="F7" i="71"/>
  <c r="I15" i="78"/>
  <c r="Q35" i="76"/>
  <c r="Q15" i="62"/>
  <c r="F41" i="83"/>
  <c r="F5" i="84"/>
  <c r="N5" i="84"/>
  <c r="N15" i="62"/>
  <c r="Y35" i="76"/>
  <c r="N41" i="83"/>
  <c r="N100" i="81"/>
  <c r="Q30" i="81"/>
  <c r="N30" i="81"/>
  <c r="Q43" i="81"/>
  <c r="V41" i="60"/>
  <c r="F43" i="81"/>
  <c r="N41" i="60"/>
  <c r="N26" i="83"/>
  <c r="F100" i="81"/>
  <c r="F38" i="84"/>
  <c r="N78" i="81"/>
  <c r="F78" i="81"/>
  <c r="N8" i="83"/>
  <c r="V38" i="84"/>
  <c r="F8" i="83"/>
  <c r="N47" i="81"/>
  <c r="F79" i="81"/>
  <c r="F47" i="81"/>
  <c r="N31" i="84"/>
  <c r="F24" i="84"/>
  <c r="F31" i="84"/>
  <c r="F26" i="83"/>
  <c r="N24" i="84"/>
  <c r="N10" i="77"/>
  <c r="I10" i="81"/>
  <c r="Q24" i="62"/>
  <c r="F14" i="81"/>
  <c r="I11" i="84"/>
  <c r="Q57" i="81"/>
  <c r="N24" i="62"/>
  <c r="N27" i="74"/>
  <c r="N21" i="84"/>
  <c r="F57" i="81"/>
  <c r="N29" i="83"/>
  <c r="F27" i="74"/>
  <c r="I14" i="81"/>
  <c r="F11" i="84"/>
  <c r="Q10" i="74"/>
  <c r="F13" i="60"/>
  <c r="I29" i="83"/>
  <c r="N10" i="74"/>
  <c r="F21" i="84"/>
  <c r="V10" i="77"/>
  <c r="Q13" i="60"/>
  <c r="N16" i="84"/>
  <c r="N31" i="83"/>
  <c r="F16" i="84"/>
  <c r="F31" i="83"/>
  <c r="N10" i="81"/>
  <c r="Q18" i="77"/>
  <c r="I27" i="83"/>
  <c r="F64" i="81"/>
  <c r="N32" i="76"/>
  <c r="N14" i="83"/>
  <c r="N21" i="83"/>
  <c r="N21" i="62"/>
  <c r="Q3" i="78"/>
  <c r="N53" i="81"/>
  <c r="Q33" i="76"/>
  <c r="F30" i="60"/>
  <c r="F22" i="84"/>
  <c r="F10" i="84"/>
  <c r="N22" i="84"/>
  <c r="N27" i="83"/>
  <c r="N29" i="84"/>
  <c r="N33" i="62"/>
  <c r="F53" i="81"/>
  <c r="N25" i="84"/>
  <c r="N64" i="81"/>
  <c r="F9" i="83"/>
  <c r="Q69" i="81"/>
  <c r="I4" i="84"/>
  <c r="F3" i="78"/>
  <c r="F14" i="83"/>
  <c r="F21" i="83"/>
  <c r="V33" i="62"/>
  <c r="I69" i="81"/>
  <c r="Q9" i="83"/>
  <c r="Q30" i="60"/>
  <c r="I10" i="84"/>
  <c r="F29" i="84"/>
  <c r="V32" i="76"/>
  <c r="Y33" i="76"/>
  <c r="F25" i="84"/>
  <c r="V21" i="62"/>
  <c r="F4" i="84"/>
  <c r="N18" i="77"/>
  <c r="N4" i="81"/>
  <c r="N11" i="74"/>
  <c r="N81" i="81"/>
  <c r="F36" i="76"/>
  <c r="F33" i="84"/>
  <c r="Q5" i="60"/>
  <c r="Q39" i="76"/>
  <c r="F81" i="81"/>
  <c r="F34" i="83"/>
  <c r="V39" i="76"/>
  <c r="Y36" i="76"/>
  <c r="I5" i="60"/>
  <c r="N7" i="84"/>
  <c r="N72" i="81"/>
  <c r="F7" i="84"/>
  <c r="I11" i="74"/>
  <c r="Q24" i="74"/>
  <c r="V42" i="81"/>
  <c r="N33" i="84"/>
  <c r="N39" i="84"/>
  <c r="F16" i="83"/>
  <c r="Q5" i="76"/>
  <c r="F41" i="84"/>
  <c r="N41" i="84"/>
  <c r="F20" i="83"/>
  <c r="N36" i="76"/>
  <c r="N34" i="83"/>
  <c r="F13" i="84"/>
  <c r="N20" i="83"/>
  <c r="I24" i="74"/>
  <c r="N13" i="84"/>
  <c r="N13" i="83"/>
  <c r="I16" i="83"/>
  <c r="F39" i="84"/>
  <c r="F72" i="81"/>
  <c r="F13" i="83"/>
  <c r="I3" i="74"/>
  <c r="I4" i="73"/>
  <c r="N42" i="81"/>
  <c r="F4" i="81"/>
  <c r="F3" i="74"/>
  <c r="I40" i="73"/>
  <c r="I45" i="76"/>
  <c r="N45" i="76"/>
  <c r="I7" i="83"/>
  <c r="Y20" i="71"/>
  <c r="N91" i="81"/>
  <c r="Q4" i="79"/>
  <c r="F12" i="84"/>
  <c r="N37" i="84"/>
  <c r="N7" i="83"/>
  <c r="I27" i="60"/>
  <c r="Q17" i="77"/>
  <c r="F37" i="84"/>
  <c r="I21" i="81"/>
  <c r="N38" i="83"/>
  <c r="I19" i="73"/>
  <c r="N15" i="84"/>
  <c r="F10" i="78"/>
  <c r="V38" i="76"/>
  <c r="F3" i="84"/>
  <c r="I4" i="79"/>
  <c r="F38" i="83"/>
  <c r="N15" i="74"/>
  <c r="N28" i="83"/>
  <c r="I28" i="83"/>
  <c r="N11" i="81"/>
  <c r="N17" i="77"/>
  <c r="I15" i="74"/>
  <c r="Q38" i="76"/>
  <c r="N27" i="84"/>
  <c r="N3" i="84"/>
  <c r="I37" i="73"/>
  <c r="V91" i="81"/>
  <c r="N12" i="84"/>
  <c r="F10" i="83"/>
  <c r="F27" i="84"/>
  <c r="Q27" i="60"/>
  <c r="N19" i="83"/>
  <c r="F54" i="81"/>
  <c r="F19" i="83"/>
  <c r="F11" i="81"/>
  <c r="F15" i="84"/>
  <c r="N10" i="83"/>
  <c r="F3" i="75"/>
  <c r="N20" i="62"/>
  <c r="V29" i="74"/>
  <c r="N20" i="71"/>
  <c r="F19" i="79"/>
  <c r="F42" i="83"/>
  <c r="N29" i="74"/>
  <c r="I42" i="83"/>
  <c r="Q3" i="75"/>
  <c r="Q10" i="78"/>
  <c r="V19" i="79"/>
  <c r="F21" i="81"/>
  <c r="Q54" i="81"/>
  <c r="N44" i="84"/>
  <c r="F9" i="84"/>
  <c r="V43" i="76"/>
  <c r="Q9" i="78"/>
  <c r="V41" i="74"/>
  <c r="N28" i="78"/>
  <c r="F32" i="79"/>
  <c r="N32" i="79"/>
  <c r="Q6" i="74"/>
  <c r="F37" i="76"/>
  <c r="Y34" i="76"/>
  <c r="N18" i="76"/>
  <c r="N25" i="83"/>
  <c r="I87" i="81"/>
  <c r="N28" i="79"/>
  <c r="N11" i="83"/>
  <c r="V46" i="76"/>
  <c r="I7" i="81"/>
  <c r="Q43" i="76"/>
  <c r="Q46" i="76"/>
  <c r="V32" i="79"/>
  <c r="N9" i="84"/>
  <c r="N31" i="78"/>
  <c r="F35" i="83"/>
  <c r="V42" i="76"/>
  <c r="V31" i="79"/>
  <c r="F12" i="60"/>
  <c r="N30" i="79"/>
  <c r="I20" i="78"/>
  <c r="N14" i="62"/>
  <c r="Q27" i="79"/>
  <c r="Q14" i="78"/>
  <c r="Q42" i="76"/>
  <c r="I9" i="78"/>
  <c r="F31" i="79"/>
  <c r="F19" i="84"/>
  <c r="F14" i="78"/>
  <c r="F34" i="76"/>
  <c r="N29" i="79"/>
  <c r="Q12" i="73"/>
  <c r="F87" i="81"/>
  <c r="Q22" i="73"/>
  <c r="Y29" i="78"/>
  <c r="N35" i="83"/>
  <c r="Y6" i="74"/>
  <c r="Q19" i="75"/>
  <c r="N29" i="78"/>
  <c r="V20" i="78"/>
  <c r="N41" i="74"/>
  <c r="F25" i="83"/>
  <c r="N68" i="81"/>
  <c r="N43" i="84"/>
  <c r="N20" i="77"/>
  <c r="N23" i="74"/>
  <c r="F42" i="84"/>
  <c r="N42" i="84"/>
  <c r="N37" i="76"/>
  <c r="N45" i="81"/>
  <c r="N34" i="76"/>
  <c r="Y31" i="78"/>
  <c r="N6" i="84"/>
  <c r="F68" i="81"/>
  <c r="F29" i="78"/>
  <c r="N12" i="60"/>
  <c r="I28" i="78"/>
  <c r="I35" i="73"/>
  <c r="N17" i="83"/>
  <c r="F6" i="84"/>
  <c r="Q6" i="75"/>
  <c r="Q3" i="60"/>
  <c r="F3" i="60"/>
  <c r="V20" i="77"/>
  <c r="F43" i="84"/>
  <c r="N17" i="81"/>
  <c r="F7" i="81"/>
  <c r="Q18" i="76"/>
  <c r="N27" i="79"/>
  <c r="F11" i="83"/>
  <c r="N22" i="83"/>
  <c r="N18" i="83"/>
  <c r="N31" i="79"/>
  <c r="F17" i="83"/>
  <c r="N13" i="74"/>
  <c r="F44" i="84"/>
  <c r="V19" i="75"/>
  <c r="V28" i="78"/>
  <c r="N19" i="84"/>
  <c r="F13" i="74"/>
  <c r="F18" i="83"/>
  <c r="N26" i="77"/>
  <c r="F45" i="81"/>
  <c r="F17" i="81"/>
  <c r="Q26" i="77"/>
  <c r="F22" i="83"/>
  <c r="I14" i="62"/>
  <c r="I6" i="75"/>
  <c r="Q28" i="76"/>
  <c r="O32" i="79" l="1"/>
  <c r="O31" i="79"/>
  <c r="O29" i="79"/>
  <c r="O28" i="79"/>
  <c r="O27" i="79"/>
  <c r="W43" i="76"/>
  <c r="R43" i="76"/>
  <c r="W41" i="74"/>
  <c r="O41" i="74"/>
  <c r="R27" i="73"/>
  <c r="R12" i="73"/>
  <c r="R11" i="73"/>
  <c r="G11" i="73"/>
  <c r="W28" i="62"/>
  <c r="O28" i="62"/>
  <c r="O20" i="62"/>
  <c r="J16" i="60"/>
  <c r="O16" i="60"/>
  <c r="D4" i="58"/>
  <c r="D8" i="58"/>
  <c r="D12" i="58"/>
  <c r="D16" i="58"/>
  <c r="D20" i="58"/>
  <c r="D24" i="58"/>
  <c r="D28" i="58"/>
  <c r="D32" i="58"/>
  <c r="D36" i="58"/>
  <c r="D40" i="58"/>
  <c r="D7" i="58"/>
  <c r="D11" i="58"/>
  <c r="D15" i="58"/>
  <c r="D19" i="58"/>
  <c r="D23" i="58"/>
  <c r="D27" i="58"/>
  <c r="D31" i="58"/>
  <c r="D35" i="58"/>
  <c r="D39" i="58"/>
  <c r="D6" i="58"/>
  <c r="D10" i="58"/>
  <c r="D14" i="58"/>
  <c r="D18" i="58"/>
  <c r="D22" i="58"/>
  <c r="D26" i="58"/>
  <c r="D30" i="58"/>
  <c r="D34" i="58"/>
  <c r="D38" i="58"/>
  <c r="D5" i="58"/>
  <c r="D9" i="58"/>
  <c r="D13" i="58"/>
  <c r="D17" i="58"/>
  <c r="D21" i="58"/>
  <c r="D25" i="58"/>
  <c r="D29" i="58"/>
  <c r="D33" i="58"/>
  <c r="D37" i="58"/>
  <c r="D41" i="58"/>
  <c r="D3" i="58"/>
  <c r="W32" i="79"/>
  <c r="G32" i="79"/>
  <c r="I5" i="81"/>
  <c r="Q5" i="81"/>
  <c r="V29" i="81"/>
  <c r="Q29" i="81"/>
  <c r="F48" i="81"/>
  <c r="N48" i="81"/>
  <c r="N18" i="81"/>
  <c r="Y18" i="81"/>
  <c r="F9" i="81"/>
  <c r="I9" i="81"/>
  <c r="F51" i="81"/>
  <c r="I51" i="81"/>
  <c r="Q20" i="74"/>
  <c r="V20" i="74"/>
  <c r="F19" i="81"/>
  <c r="I19" i="81"/>
  <c r="N40" i="81"/>
  <c r="F40" i="81"/>
  <c r="N39" i="81"/>
  <c r="I39" i="81"/>
  <c r="F71" i="81"/>
  <c r="N71" i="81"/>
  <c r="F77" i="81"/>
  <c r="N77" i="81"/>
  <c r="N18" i="60"/>
  <c r="I18" i="60"/>
  <c r="N75" i="81"/>
  <c r="V75" i="81"/>
  <c r="Q40" i="60"/>
  <c r="F40" i="60"/>
  <c r="I19" i="76"/>
  <c r="N50" i="81"/>
  <c r="I50" i="81"/>
  <c r="Y19" i="76"/>
  <c r="I34" i="81"/>
  <c r="N34" i="81"/>
  <c r="N14" i="60"/>
  <c r="V14" i="60"/>
  <c r="I59" i="81"/>
  <c r="N59" i="81"/>
  <c r="Q6" i="62"/>
  <c r="F19" i="78"/>
  <c r="N6" i="62"/>
  <c r="Q19" i="78"/>
  <c r="F25" i="74"/>
  <c r="I6" i="60"/>
  <c r="N34" i="74"/>
  <c r="I34" i="60"/>
  <c r="I8" i="60"/>
  <c r="Q34" i="60"/>
  <c r="Q6" i="71"/>
  <c r="I34" i="74"/>
  <c r="N25" i="74"/>
  <c r="I6" i="71"/>
  <c r="N8" i="60"/>
  <c r="Q6" i="60"/>
  <c r="Q89" i="81"/>
  <c r="N94" i="81"/>
  <c r="F94" i="81"/>
  <c r="V10" i="79"/>
  <c r="I76" i="81"/>
  <c r="Y29" i="76"/>
  <c r="V89" i="81"/>
  <c r="N12" i="62"/>
  <c r="N31" i="60"/>
  <c r="F10" i="79"/>
  <c r="Q12" i="62"/>
  <c r="F31" i="60"/>
  <c r="N29" i="76"/>
  <c r="F76" i="81"/>
  <c r="I63" i="81"/>
  <c r="Q63" i="81"/>
  <c r="N14" i="74"/>
  <c r="Q17" i="76"/>
  <c r="N98" i="81"/>
  <c r="Q7" i="78"/>
  <c r="N33" i="74"/>
  <c r="Q15" i="71"/>
  <c r="Q33" i="74"/>
  <c r="N18" i="74"/>
  <c r="I14" i="74"/>
  <c r="Q18" i="74"/>
  <c r="I15" i="71"/>
  <c r="V98" i="81"/>
  <c r="I7" i="78"/>
  <c r="V7" i="74"/>
  <c r="Q7" i="74"/>
  <c r="I22" i="79"/>
  <c r="Q26" i="76"/>
  <c r="F37" i="81"/>
  <c r="N37" i="81"/>
  <c r="Q26" i="62"/>
  <c r="Q20" i="81"/>
  <c r="Q3" i="73"/>
  <c r="F20" i="81"/>
  <c r="Y22" i="79"/>
  <c r="Q7" i="60"/>
  <c r="I7" i="60"/>
  <c r="I41" i="81"/>
  <c r="I26" i="76"/>
  <c r="N26" i="62"/>
  <c r="I3" i="73"/>
  <c r="Q55" i="81"/>
  <c r="N41" i="81"/>
  <c r="I55" i="81"/>
  <c r="Q16" i="73"/>
  <c r="I4" i="61"/>
  <c r="I12" i="71"/>
  <c r="Q4" i="61"/>
  <c r="Q10" i="73"/>
  <c r="Q12" i="71"/>
  <c r="Q13" i="79"/>
  <c r="I49" i="81"/>
  <c r="Q33" i="60"/>
  <c r="N25" i="62"/>
  <c r="V25" i="62"/>
  <c r="N3" i="81"/>
  <c r="I3" i="81"/>
  <c r="Q70" i="81"/>
  <c r="N17" i="74"/>
  <c r="I22" i="78"/>
  <c r="N70" i="81"/>
  <c r="Q22" i="78"/>
  <c r="F49" i="81"/>
  <c r="I33" i="60"/>
  <c r="I17" i="74"/>
  <c r="Q53" i="58"/>
  <c r="F21" i="74"/>
  <c r="Q23" i="60"/>
  <c r="F23" i="60"/>
  <c r="Q23" i="79"/>
  <c r="N21" i="74"/>
  <c r="N53" i="58"/>
  <c r="I23" i="79"/>
  <c r="N10" i="60"/>
  <c r="I7" i="76"/>
  <c r="N40" i="71"/>
  <c r="I10" i="60"/>
  <c r="I40" i="71"/>
  <c r="Q7" i="76"/>
  <c r="Q4" i="62"/>
  <c r="V84" i="81"/>
  <c r="I39" i="60"/>
  <c r="Q39" i="60"/>
  <c r="Q13" i="78"/>
  <c r="N4" i="62"/>
  <c r="F13" i="78"/>
  <c r="N19" i="74"/>
  <c r="I19" i="74"/>
  <c r="N84" i="81"/>
  <c r="I46" i="81"/>
  <c r="F46" i="81"/>
  <c r="Q17" i="78"/>
  <c r="N16" i="62"/>
  <c r="F21" i="71"/>
  <c r="N79" i="81"/>
  <c r="Q14" i="77"/>
  <c r="V16" i="62"/>
  <c r="I36" i="73"/>
  <c r="I11" i="71"/>
  <c r="F103" i="81"/>
  <c r="Q9" i="79"/>
  <c r="N103" i="81"/>
  <c r="I17" i="78"/>
  <c r="I20" i="73"/>
  <c r="Q19" i="60"/>
  <c r="I26" i="74"/>
  <c r="Q11" i="71"/>
  <c r="I15" i="76"/>
  <c r="Q21" i="71"/>
  <c r="N26" i="74"/>
  <c r="N42" i="71"/>
  <c r="I9" i="79"/>
  <c r="V42" i="71"/>
  <c r="I19" i="60"/>
  <c r="Q13" i="62"/>
  <c r="V14" i="77"/>
  <c r="N13" i="62"/>
  <c r="V17" i="73"/>
  <c r="I18" i="71"/>
  <c r="N8" i="62"/>
  <c r="F17" i="79"/>
  <c r="I4" i="76"/>
  <c r="I21" i="60"/>
  <c r="N36" i="71"/>
  <c r="Q8" i="62"/>
  <c r="Q21" i="60"/>
  <c r="V15" i="79"/>
  <c r="F16" i="78"/>
  <c r="Q16" i="78"/>
  <c r="N11" i="62"/>
  <c r="Q25" i="76"/>
  <c r="Q4" i="76"/>
  <c r="I36" i="71"/>
  <c r="V8" i="77"/>
  <c r="N8" i="77"/>
  <c r="Q17" i="79"/>
  <c r="N9" i="60"/>
  <c r="F30" i="74"/>
  <c r="Q24" i="79"/>
  <c r="F9" i="60"/>
  <c r="I13" i="73"/>
  <c r="I86" i="81"/>
  <c r="F26" i="81"/>
  <c r="N26" i="81"/>
  <c r="Q13" i="73"/>
  <c r="Q11" i="62"/>
  <c r="N30" i="74"/>
  <c r="F86" i="81"/>
  <c r="N17" i="73"/>
  <c r="Q18" i="71"/>
  <c r="Q29" i="71"/>
  <c r="N36" i="60"/>
  <c r="Q5" i="78"/>
  <c r="I33" i="73"/>
  <c r="I29" i="71"/>
  <c r="F12" i="74"/>
  <c r="I4" i="75"/>
  <c r="F8" i="81"/>
  <c r="Q4" i="75"/>
  <c r="I14" i="79"/>
  <c r="N32" i="74"/>
  <c r="N18" i="62"/>
  <c r="Q12" i="79"/>
  <c r="I28" i="61"/>
  <c r="I27" i="76"/>
  <c r="F5" i="78"/>
  <c r="N19" i="62"/>
  <c r="N12" i="75"/>
  <c r="N25" i="60"/>
  <c r="I25" i="60"/>
  <c r="N21" i="61"/>
  <c r="I13" i="75"/>
  <c r="F3" i="71"/>
  <c r="I30" i="71"/>
  <c r="Q9" i="76"/>
  <c r="N12" i="74"/>
  <c r="Q9" i="73"/>
  <c r="N92" i="81"/>
  <c r="Q52" i="60"/>
  <c r="Q67" i="81"/>
  <c r="Y12" i="75"/>
  <c r="V21" i="61"/>
  <c r="I36" i="60"/>
  <c r="Y25" i="61"/>
  <c r="Q14" i="79"/>
  <c r="F67" i="81"/>
  <c r="N25" i="61"/>
  <c r="I32" i="73"/>
  <c r="I27" i="61"/>
  <c r="Q24" i="76"/>
  <c r="Q28" i="61"/>
  <c r="I32" i="74"/>
  <c r="Q30" i="71"/>
  <c r="I24" i="76"/>
  <c r="Q13" i="75"/>
  <c r="N8" i="81"/>
  <c r="Q27" i="76"/>
  <c r="Q27" i="61"/>
  <c r="F92" i="81"/>
  <c r="V18" i="62"/>
  <c r="V52" i="60"/>
  <c r="I9" i="76"/>
  <c r="Q3" i="71"/>
  <c r="V19" i="62"/>
  <c r="N19" i="77"/>
  <c r="Q9" i="77"/>
  <c r="N35" i="60"/>
  <c r="N22" i="62"/>
  <c r="N15" i="61"/>
  <c r="I26" i="75"/>
  <c r="Q6" i="78"/>
  <c r="I27" i="75"/>
  <c r="N39" i="74"/>
  <c r="Q17" i="71"/>
  <c r="Q8" i="78"/>
  <c r="Y29" i="61"/>
  <c r="V39" i="74"/>
  <c r="I42" i="73"/>
  <c r="N5" i="74"/>
  <c r="N22" i="71"/>
  <c r="V101" i="81"/>
  <c r="V22" i="62"/>
  <c r="F24" i="78"/>
  <c r="Q26" i="75"/>
  <c r="V10" i="62"/>
  <c r="V20" i="79"/>
  <c r="Q9" i="61"/>
  <c r="I6" i="78"/>
  <c r="N38" i="74"/>
  <c r="N16" i="75"/>
  <c r="Q26" i="71"/>
  <c r="N27" i="62"/>
  <c r="Q43" i="62"/>
  <c r="N12" i="77"/>
  <c r="I7" i="73"/>
  <c r="N47" i="60"/>
  <c r="V12" i="77"/>
  <c r="I8" i="73"/>
  <c r="Q17" i="62"/>
  <c r="Q20" i="61"/>
  <c r="I26" i="71"/>
  <c r="N34" i="62"/>
  <c r="F24" i="60"/>
  <c r="Y19" i="77"/>
  <c r="N24" i="60"/>
  <c r="F9" i="61"/>
  <c r="Y34" i="62"/>
  <c r="V20" i="61"/>
  <c r="Y16" i="75"/>
  <c r="Q47" i="60"/>
  <c r="I8" i="78"/>
  <c r="Q10" i="62"/>
  <c r="N16" i="74"/>
  <c r="N17" i="62"/>
  <c r="I17" i="71"/>
  <c r="Q15" i="77"/>
  <c r="N101" i="81"/>
  <c r="Q16" i="74"/>
  <c r="V43" i="62"/>
  <c r="V38" i="74"/>
  <c r="Q7" i="73"/>
  <c r="Q10" i="71"/>
  <c r="I34" i="73"/>
  <c r="F5" i="74"/>
  <c r="Q14" i="76"/>
  <c r="I10" i="71"/>
  <c r="I14" i="76"/>
  <c r="V9" i="77"/>
  <c r="Y15" i="61"/>
  <c r="Q25" i="73"/>
  <c r="Q65" i="81"/>
  <c r="V15" i="77"/>
  <c r="F65" i="81"/>
  <c r="I22" i="71"/>
  <c r="Q27" i="75"/>
  <c r="I35" i="60"/>
  <c r="Q29" i="61"/>
  <c r="V27" i="62"/>
  <c r="Y24" i="78"/>
  <c r="Y12" i="76"/>
  <c r="V20" i="62"/>
  <c r="N14" i="71"/>
  <c r="I48" i="72"/>
  <c r="N39" i="71"/>
  <c r="Y16" i="61"/>
  <c r="V23" i="73"/>
  <c r="Q5" i="73"/>
  <c r="F8" i="71"/>
  <c r="Q14" i="75"/>
  <c r="Q48" i="72"/>
  <c r="V41" i="76"/>
  <c r="I16" i="71"/>
  <c r="N40" i="62"/>
  <c r="Q37" i="60"/>
  <c r="F21" i="78"/>
  <c r="N99" i="81"/>
  <c r="F85" i="81"/>
  <c r="Q11" i="61"/>
  <c r="Y41" i="62"/>
  <c r="I5" i="73"/>
  <c r="I8" i="79"/>
  <c r="Q8" i="71"/>
  <c r="V58" i="81"/>
  <c r="N48" i="60"/>
  <c r="F5" i="61"/>
  <c r="Q16" i="76"/>
  <c r="V20" i="75"/>
  <c r="N16" i="61"/>
  <c r="N50" i="58"/>
  <c r="Q11" i="78"/>
  <c r="I23" i="61"/>
  <c r="N23" i="76"/>
  <c r="N88" i="81"/>
  <c r="V51" i="60"/>
  <c r="N25" i="77"/>
  <c r="V8" i="76"/>
  <c r="F13" i="81"/>
  <c r="Q25" i="77"/>
  <c r="N3" i="77"/>
  <c r="N8" i="76"/>
  <c r="Y14" i="71"/>
  <c r="V23" i="61"/>
  <c r="I10" i="75"/>
  <c r="F4" i="74"/>
  <c r="I4" i="74"/>
  <c r="F8" i="61"/>
  <c r="Y22" i="76"/>
  <c r="I16" i="76"/>
  <c r="N42" i="74"/>
  <c r="I37" i="60"/>
  <c r="Q50" i="58"/>
  <c r="F74" i="81"/>
  <c r="F17" i="60"/>
  <c r="N11" i="60"/>
  <c r="N51" i="60"/>
  <c r="I18" i="75"/>
  <c r="F8" i="75"/>
  <c r="Q25" i="78"/>
  <c r="N13" i="76"/>
  <c r="Q41" i="76"/>
  <c r="I11" i="61"/>
  <c r="N41" i="62"/>
  <c r="I44" i="76"/>
  <c r="Q74" i="81"/>
  <c r="N17" i="60"/>
  <c r="Q8" i="61"/>
  <c r="V29" i="62"/>
  <c r="Q13" i="61"/>
  <c r="N11" i="77"/>
  <c r="Q8" i="79"/>
  <c r="Q38" i="60"/>
  <c r="I45" i="60"/>
  <c r="I18" i="73"/>
  <c r="V21" i="78"/>
  <c r="N18" i="75"/>
  <c r="N23" i="73"/>
  <c r="I85" i="81"/>
  <c r="I13" i="61"/>
  <c r="I41" i="71"/>
  <c r="I11" i="78"/>
  <c r="I4" i="78"/>
  <c r="Y11" i="77"/>
  <c r="Q6" i="79"/>
  <c r="F11" i="60"/>
  <c r="I21" i="79"/>
  <c r="Q99" i="81"/>
  <c r="V40" i="62"/>
  <c r="F9" i="74"/>
  <c r="V9" i="62"/>
  <c r="N45" i="60"/>
  <c r="I18" i="61"/>
  <c r="I39" i="71"/>
  <c r="Q3" i="77"/>
  <c r="I13" i="81"/>
  <c r="Q28" i="71"/>
  <c r="N93" i="81"/>
  <c r="N9" i="74"/>
  <c r="V48" i="60"/>
  <c r="V42" i="74"/>
  <c r="N30" i="77"/>
  <c r="N34" i="71"/>
  <c r="F28" i="71"/>
  <c r="N18" i="61"/>
  <c r="Q10" i="75"/>
  <c r="N6" i="77"/>
  <c r="Q5" i="61"/>
  <c r="Q21" i="79"/>
  <c r="F32" i="71"/>
  <c r="Q4" i="78"/>
  <c r="N29" i="62"/>
  <c r="V38" i="60"/>
  <c r="I34" i="71"/>
  <c r="Q8" i="75"/>
  <c r="Q20" i="75"/>
  <c r="Q6" i="77"/>
  <c r="I14" i="75"/>
  <c r="F93" i="81"/>
  <c r="Q88" i="81"/>
  <c r="N41" i="71"/>
  <c r="Q16" i="71"/>
  <c r="Q30" i="77"/>
  <c r="Y25" i="78"/>
  <c r="N58" i="81"/>
  <c r="Y23" i="76"/>
  <c r="N32" i="71"/>
  <c r="Q22" i="76"/>
  <c r="I31" i="73"/>
  <c r="N44" i="76"/>
  <c r="Q9" i="62"/>
  <c r="N24" i="71"/>
  <c r="Q42" i="62"/>
  <c r="Y31" i="61"/>
  <c r="N33" i="71"/>
  <c r="V31" i="62"/>
  <c r="Q15" i="60"/>
  <c r="Q10" i="76"/>
  <c r="I21" i="75"/>
  <c r="N36" i="62"/>
  <c r="F7" i="75"/>
  <c r="V39" i="62"/>
  <c r="Q24" i="61"/>
  <c r="Q11" i="75"/>
  <c r="N38" i="71"/>
  <c r="I90" i="81"/>
  <c r="N61" i="81"/>
  <c r="N90" i="81"/>
  <c r="N47" i="72"/>
  <c r="I43" i="72"/>
  <c r="V22" i="75"/>
  <c r="I18" i="78"/>
  <c r="V22" i="61"/>
  <c r="N5" i="71"/>
  <c r="Q39" i="62"/>
  <c r="N38" i="62"/>
  <c r="N44" i="74"/>
  <c r="Q7" i="62"/>
  <c r="Q33" i="78"/>
  <c r="N48" i="58"/>
  <c r="Y30" i="78"/>
  <c r="N35" i="71"/>
  <c r="Q7" i="75"/>
  <c r="V44" i="74"/>
  <c r="N12" i="61"/>
  <c r="N36" i="74"/>
  <c r="I3" i="79"/>
  <c r="Y49" i="60"/>
  <c r="V42" i="62"/>
  <c r="Q9" i="75"/>
  <c r="V39" i="73"/>
  <c r="Y23" i="77"/>
  <c r="N53" i="60"/>
  <c r="F15" i="60"/>
  <c r="Q52" i="58"/>
  <c r="Q16" i="77"/>
  <c r="I12" i="78"/>
  <c r="I10" i="61"/>
  <c r="F30" i="61"/>
  <c r="N24" i="77"/>
  <c r="N44" i="72"/>
  <c r="N54" i="60"/>
  <c r="Y12" i="61"/>
  <c r="F97" i="81"/>
  <c r="I44" i="71"/>
  <c r="F11" i="79"/>
  <c r="Q36" i="62"/>
  <c r="N102" i="81"/>
  <c r="V43" i="71"/>
  <c r="N46" i="58"/>
  <c r="I25" i="71"/>
  <c r="I4" i="60"/>
  <c r="Q25" i="75"/>
  <c r="Q30" i="78"/>
  <c r="BD47" i="1"/>
  <c r="N16" i="77"/>
  <c r="Q27" i="77"/>
  <c r="I5" i="79"/>
  <c r="Q30" i="61"/>
  <c r="N28" i="74"/>
  <c r="Q37" i="62"/>
  <c r="I44" i="60"/>
  <c r="Y24" i="77"/>
  <c r="I26" i="73"/>
  <c r="Q40" i="74"/>
  <c r="N43" i="74"/>
  <c r="V32" i="62"/>
  <c r="V7" i="77"/>
  <c r="V36" i="74"/>
  <c r="I102" i="81"/>
  <c r="F38" i="62"/>
  <c r="V40" i="76"/>
  <c r="V25" i="79"/>
  <c r="N96" i="81"/>
  <c r="V30" i="79"/>
  <c r="N97" i="81"/>
  <c r="N22" i="61"/>
  <c r="Q5" i="77"/>
  <c r="F7" i="61"/>
  <c r="Y11" i="79"/>
  <c r="I25" i="79"/>
  <c r="I46" i="72"/>
  <c r="I14" i="61"/>
  <c r="N37" i="62"/>
  <c r="I38" i="73"/>
  <c r="F30" i="79"/>
  <c r="Q3" i="76"/>
  <c r="V28" i="74"/>
  <c r="N44" i="71"/>
  <c r="N37" i="74"/>
  <c r="N30" i="62"/>
  <c r="F24" i="71"/>
  <c r="I23" i="75"/>
  <c r="I15" i="73"/>
  <c r="N7" i="77"/>
  <c r="I37" i="71"/>
  <c r="Q3" i="61"/>
  <c r="V29" i="79"/>
  <c r="Y54" i="60"/>
  <c r="Y32" i="78"/>
  <c r="I44" i="72"/>
  <c r="I48" i="58"/>
  <c r="Q43" i="72"/>
  <c r="Q14" i="61"/>
  <c r="Q6" i="61"/>
  <c r="N26" i="60"/>
  <c r="N27" i="77"/>
  <c r="N5" i="62"/>
  <c r="I21" i="76"/>
  <c r="F3" i="61"/>
  <c r="V13" i="77"/>
  <c r="Q19" i="61"/>
  <c r="N95" i="81"/>
  <c r="N32" i="62"/>
  <c r="Q5" i="62"/>
  <c r="V30" i="62"/>
  <c r="N44" i="60"/>
  <c r="V50" i="60"/>
  <c r="V43" i="74"/>
  <c r="F5" i="71"/>
  <c r="I10" i="76"/>
  <c r="N21" i="75"/>
  <c r="Q41" i="73"/>
  <c r="F29" i="60"/>
  <c r="V23" i="74"/>
  <c r="Y15" i="75"/>
  <c r="Q9" i="71"/>
  <c r="N52" i="58"/>
  <c r="I29" i="73"/>
  <c r="I38" i="71"/>
  <c r="Q28" i="79"/>
  <c r="Y11" i="76"/>
  <c r="Q26" i="61"/>
  <c r="V24" i="75"/>
  <c r="Q5" i="75"/>
  <c r="N4" i="60"/>
  <c r="F31" i="74"/>
  <c r="N31" i="74"/>
  <c r="F96" i="81"/>
  <c r="Q12" i="78"/>
  <c r="Q23" i="78"/>
  <c r="I95" i="81"/>
  <c r="Q5" i="79"/>
  <c r="I26" i="61"/>
  <c r="N44" i="62"/>
  <c r="Q4" i="71"/>
  <c r="N22" i="75"/>
  <c r="Q4" i="77"/>
  <c r="V46" i="58"/>
  <c r="I46" i="60"/>
  <c r="F47" i="72"/>
  <c r="N7" i="62"/>
  <c r="V23" i="75"/>
  <c r="N50" i="60"/>
  <c r="N31" i="61"/>
  <c r="Q22" i="74"/>
  <c r="N37" i="71"/>
  <c r="I45" i="72"/>
  <c r="Q40" i="76"/>
  <c r="Q10" i="61"/>
  <c r="F9" i="71"/>
  <c r="Q49" i="60"/>
  <c r="Y44" i="62"/>
  <c r="I29" i="60"/>
  <c r="N5" i="77"/>
  <c r="I23" i="78"/>
  <c r="I33" i="71"/>
  <c r="Q25" i="71"/>
  <c r="V37" i="74"/>
  <c r="N15" i="75"/>
  <c r="N29" i="77"/>
  <c r="Q29" i="77"/>
  <c r="F28" i="81"/>
  <c r="F9" i="75"/>
  <c r="V40" i="74"/>
  <c r="Q24" i="75"/>
  <c r="N46" i="60"/>
  <c r="Q7" i="61"/>
  <c r="N46" i="72"/>
  <c r="V41" i="73"/>
  <c r="Q28" i="77"/>
  <c r="N45" i="72"/>
  <c r="N28" i="81"/>
  <c r="F5" i="75"/>
  <c r="F61" i="81"/>
  <c r="I25" i="75"/>
  <c r="I4" i="71"/>
  <c r="V22" i="74"/>
  <c r="Q43" i="71"/>
  <c r="Y19" i="71"/>
  <c r="N23" i="77"/>
  <c r="I6" i="61"/>
  <c r="Q16" i="79"/>
  <c r="Q39" i="73"/>
  <c r="Q18" i="78"/>
  <c r="Q13" i="77"/>
  <c r="Q21" i="76"/>
  <c r="V19" i="61"/>
  <c r="V24" i="61"/>
  <c r="I26" i="60"/>
  <c r="N31" i="62"/>
  <c r="I35" i="71"/>
  <c r="I49" i="72"/>
  <c r="N4" i="77"/>
  <c r="N28" i="77"/>
  <c r="I11" i="75"/>
  <c r="Q7" i="79"/>
  <c r="V53" i="60"/>
  <c r="F33" i="78"/>
  <c r="V49" i="72"/>
  <c r="N19" i="71"/>
  <c r="R16" i="78" l="1"/>
  <c r="G16" i="78"/>
  <c r="R8" i="78"/>
  <c r="J8" i="78"/>
  <c r="R5" i="78"/>
  <c r="G5" i="78"/>
  <c r="W20" i="79"/>
  <c r="W15" i="79"/>
  <c r="R5" i="79"/>
  <c r="J5" i="79"/>
  <c r="W14" i="77"/>
  <c r="R14" i="77"/>
  <c r="W9" i="77"/>
  <c r="R9" i="77"/>
  <c r="W7" i="77"/>
  <c r="O7" i="77"/>
  <c r="R6" i="77"/>
  <c r="O6" i="77"/>
  <c r="W40" i="76"/>
  <c r="R40" i="76"/>
  <c r="W22" i="74"/>
  <c r="R22" i="74"/>
  <c r="O21" i="74"/>
  <c r="G21" i="74"/>
  <c r="O9" i="74"/>
  <c r="G9" i="74"/>
  <c r="J20" i="73"/>
  <c r="J15" i="73"/>
  <c r="R13" i="73"/>
  <c r="J13" i="73"/>
  <c r="R5" i="73"/>
  <c r="J5" i="73"/>
  <c r="R3" i="73"/>
  <c r="J3" i="73"/>
  <c r="W40" i="62"/>
  <c r="O40" i="62"/>
  <c r="Z34" i="62"/>
  <c r="O34" i="62"/>
  <c r="W20" i="62"/>
  <c r="R7" i="62"/>
  <c r="O7" i="62"/>
  <c r="Z25" i="61"/>
  <c r="O25" i="61"/>
  <c r="J37" i="60"/>
  <c r="R21" i="60"/>
  <c r="J21" i="60"/>
  <c r="R37" i="60"/>
  <c r="Z34" i="76"/>
  <c r="G34" i="76"/>
  <c r="O34" i="76"/>
  <c r="AJ36" i="76"/>
  <c r="G37" i="76"/>
  <c r="O37" i="76"/>
  <c r="AJ32" i="76"/>
  <c r="W51" i="60"/>
  <c r="O51" i="60"/>
  <c r="R47" i="60"/>
  <c r="O47" i="60"/>
  <c r="R39" i="60"/>
  <c r="AJ48" i="58"/>
  <c r="AJ53" i="58"/>
  <c r="AJ52" i="58"/>
  <c r="AJ50" i="58"/>
  <c r="W46" i="58"/>
  <c r="O46" i="58"/>
  <c r="AJ62" i="81"/>
  <c r="AJ45" i="81"/>
  <c r="AJ49" i="81"/>
  <c r="AJ47" i="81"/>
  <c r="AJ78" i="81"/>
  <c r="AJ77" i="81"/>
  <c r="AJ64" i="81"/>
  <c r="AJ75" i="81"/>
  <c r="AJ53" i="81"/>
  <c r="AJ52" i="81"/>
  <c r="AJ58" i="81"/>
  <c r="AJ67" i="81"/>
  <c r="AJ50" i="81"/>
  <c r="AJ73" i="81"/>
  <c r="AJ55" i="81"/>
  <c r="AJ59" i="81"/>
  <c r="AJ3" i="84"/>
  <c r="AJ65" i="81"/>
  <c r="AJ101" i="81"/>
  <c r="AJ48" i="81"/>
  <c r="AJ68" i="81"/>
  <c r="AJ43" i="81"/>
  <c r="AJ51" i="81"/>
  <c r="AJ79" i="81"/>
  <c r="AJ82" i="81"/>
  <c r="AJ95" i="81"/>
  <c r="AJ97" i="81"/>
  <c r="AJ103" i="81"/>
  <c r="AJ98" i="81"/>
  <c r="AJ46" i="81"/>
  <c r="AJ63" i="81"/>
  <c r="AJ96" i="81"/>
  <c r="AJ99" i="81"/>
  <c r="AJ72" i="81"/>
  <c r="AJ66" i="81"/>
  <c r="AJ94" i="81"/>
  <c r="AJ100" i="81"/>
  <c r="AJ61" i="81"/>
  <c r="AJ71" i="81"/>
  <c r="AJ102" i="81"/>
  <c r="AJ81" i="81"/>
  <c r="AJ76" i="81"/>
  <c r="AJ57" i="81"/>
  <c r="AJ54" i="81"/>
  <c r="AJ69" i="81"/>
  <c r="AJ70" i="81"/>
  <c r="AJ56" i="81"/>
  <c r="AJ60" i="81"/>
  <c r="AJ74" i="81"/>
  <c r="AJ44" i="81"/>
  <c r="AJ80" i="81"/>
  <c r="AJ25" i="83"/>
  <c r="AJ35" i="83"/>
  <c r="AJ39" i="83"/>
  <c r="AJ37" i="83"/>
  <c r="AJ29" i="83"/>
  <c r="AJ32" i="83"/>
  <c r="AJ42" i="83"/>
  <c r="AJ30" i="83"/>
  <c r="AJ36" i="83"/>
  <c r="AJ41" i="83"/>
  <c r="AJ23" i="83"/>
  <c r="AJ34" i="83"/>
  <c r="AJ27" i="83"/>
  <c r="AJ24" i="83"/>
  <c r="AJ38" i="83"/>
  <c r="AJ40" i="83"/>
  <c r="AJ26" i="83"/>
  <c r="AJ28" i="83"/>
  <c r="AJ33" i="83"/>
  <c r="AJ21" i="83"/>
  <c r="AJ31" i="83"/>
  <c r="AJ22" i="83"/>
  <c r="AJ20" i="83"/>
  <c r="AJ19" i="83"/>
  <c r="AJ16" i="83"/>
  <c r="AJ13" i="83"/>
  <c r="AJ15" i="83"/>
  <c r="AJ14" i="83"/>
  <c r="AJ11" i="83"/>
  <c r="AJ10" i="83"/>
  <c r="AJ9" i="83"/>
  <c r="AJ6" i="83"/>
  <c r="AJ5" i="83"/>
  <c r="AJ4" i="83"/>
  <c r="AJ3" i="83"/>
  <c r="AJ8" i="83"/>
  <c r="AJ50" i="83"/>
  <c r="AJ48" i="83"/>
  <c r="AJ44" i="83"/>
  <c r="AJ51" i="83"/>
  <c r="AJ7" i="83"/>
  <c r="AJ49" i="83"/>
  <c r="AJ12" i="83"/>
  <c r="AJ46" i="83"/>
  <c r="AJ53" i="83"/>
  <c r="AJ47" i="83"/>
  <c r="AJ17" i="83"/>
  <c r="AJ18" i="83"/>
  <c r="AJ37" i="81"/>
  <c r="AJ4" i="81"/>
  <c r="AJ6" i="81"/>
  <c r="AJ8" i="81"/>
  <c r="AJ10" i="81"/>
  <c r="AJ12" i="81"/>
  <c r="AJ7" i="81"/>
  <c r="AJ9" i="81"/>
  <c r="AJ11" i="81"/>
  <c r="AJ14" i="81"/>
  <c r="AJ15" i="81"/>
  <c r="AJ5" i="81"/>
  <c r="AJ16" i="81"/>
  <c r="AJ19" i="81"/>
  <c r="AJ20" i="81"/>
  <c r="AJ18" i="81"/>
  <c r="AJ13" i="81"/>
  <c r="AJ22" i="81"/>
  <c r="AJ24" i="81"/>
  <c r="AJ17" i="81"/>
  <c r="AJ23" i="81"/>
  <c r="AJ21" i="81"/>
  <c r="AJ25" i="81"/>
  <c r="AJ27" i="81"/>
  <c r="AJ28" i="81"/>
  <c r="AJ29" i="81"/>
  <c r="AJ32" i="81"/>
  <c r="AJ30" i="81"/>
  <c r="AJ26" i="81"/>
  <c r="AJ36" i="81"/>
  <c r="AJ38" i="81"/>
  <c r="AJ34" i="81"/>
  <c r="AJ41" i="81"/>
  <c r="AJ39" i="81"/>
  <c r="AJ42" i="81"/>
  <c r="AJ84" i="81"/>
  <c r="AJ86" i="81"/>
  <c r="AJ85" i="81"/>
  <c r="AJ88" i="81"/>
  <c r="AJ35" i="81"/>
  <c r="AJ40" i="81"/>
  <c r="AJ89" i="81"/>
  <c r="AJ90" i="81"/>
  <c r="AJ87" i="81"/>
  <c r="AJ91" i="81"/>
  <c r="AJ92" i="81"/>
  <c r="AJ93" i="81"/>
  <c r="AJ33" i="81"/>
  <c r="AJ31" i="81"/>
  <c r="AJ3" i="81"/>
  <c r="Z30" i="78"/>
  <c r="R30" i="78"/>
  <c r="Z23" i="77"/>
  <c r="O23" i="77"/>
  <c r="R7" i="76"/>
  <c r="J7" i="76"/>
  <c r="O44" i="71"/>
  <c r="J44" i="71"/>
  <c r="O34" i="71"/>
  <c r="J34" i="71"/>
  <c r="R30" i="71"/>
  <c r="J30" i="71"/>
  <c r="R26" i="71"/>
  <c r="J26" i="71"/>
  <c r="W22" i="61"/>
  <c r="O22" i="61"/>
  <c r="J39" i="60"/>
  <c r="N42" i="62"/>
  <c r="N39" i="62"/>
  <c r="O39" i="62" s="1"/>
  <c r="AJ39" i="62" s="1"/>
  <c r="F41" i="62"/>
  <c r="G41" i="62" s="1"/>
  <c r="AJ41" i="62" s="1"/>
  <c r="N43" i="62"/>
  <c r="AJ43" i="62" s="1"/>
  <c r="G12" i="60"/>
  <c r="J26" i="75"/>
  <c r="R26" i="75"/>
  <c r="Z16" i="75"/>
  <c r="O16" i="75"/>
  <c r="AJ9" i="75"/>
  <c r="AJ23" i="75"/>
  <c r="AJ3" i="75"/>
  <c r="AJ10" i="75"/>
  <c r="AJ27" i="75"/>
  <c r="AJ24" i="75"/>
  <c r="AJ5" i="75"/>
  <c r="W20" i="75"/>
  <c r="R20" i="75"/>
  <c r="AJ21" i="75"/>
  <c r="AJ19" i="75"/>
  <c r="AJ14" i="75"/>
  <c r="AJ18" i="75"/>
  <c r="AJ13" i="75"/>
  <c r="AJ12" i="75"/>
  <c r="O22" i="75"/>
  <c r="W22" i="75"/>
  <c r="AJ25" i="75"/>
  <c r="J6" i="75"/>
  <c r="R6" i="75"/>
  <c r="AJ7" i="75"/>
  <c r="AJ15" i="75"/>
  <c r="R11" i="75"/>
  <c r="J11" i="75"/>
  <c r="AJ4" i="75"/>
  <c r="R8" i="75"/>
  <c r="G8" i="75"/>
  <c r="Z22" i="79"/>
  <c r="J22" i="79"/>
  <c r="R21" i="79"/>
  <c r="J21" i="79"/>
  <c r="W19" i="79"/>
  <c r="G19" i="79"/>
  <c r="R17" i="79"/>
  <c r="G17" i="79"/>
  <c r="W10" i="79"/>
  <c r="G10" i="79"/>
  <c r="R7" i="79"/>
  <c r="R6" i="79"/>
  <c r="R4" i="79"/>
  <c r="J4" i="79"/>
  <c r="R18" i="78"/>
  <c r="J18" i="78"/>
  <c r="R15" i="78"/>
  <c r="R14" i="78"/>
  <c r="J15" i="78"/>
  <c r="G14" i="78"/>
  <c r="R13" i="78"/>
  <c r="G13" i="78"/>
  <c r="R10" i="78"/>
  <c r="G10" i="78"/>
  <c r="R33" i="78"/>
  <c r="W15" i="77"/>
  <c r="R15" i="77"/>
  <c r="W13" i="77"/>
  <c r="R13" i="77"/>
  <c r="Z11" i="77"/>
  <c r="O11" i="77"/>
  <c r="W20" i="77"/>
  <c r="O20" i="77"/>
  <c r="R28" i="77"/>
  <c r="O28" i="77"/>
  <c r="R5" i="77"/>
  <c r="O27" i="77"/>
  <c r="R27" i="77"/>
  <c r="R4" i="77"/>
  <c r="O4" i="77"/>
  <c r="W41" i="76"/>
  <c r="R41" i="76"/>
  <c r="W39" i="76"/>
  <c r="R39" i="76"/>
  <c r="Z29" i="76"/>
  <c r="O29" i="76"/>
  <c r="R27" i="76"/>
  <c r="J27" i="76"/>
  <c r="J26" i="76"/>
  <c r="O18" i="76"/>
  <c r="R14" i="76"/>
  <c r="J14" i="76"/>
  <c r="Z12" i="76"/>
  <c r="R6" i="76"/>
  <c r="R5" i="76"/>
  <c r="I41" i="74"/>
  <c r="J41" i="74" s="1"/>
  <c r="F40" i="74"/>
  <c r="F36" i="74"/>
  <c r="R33" i="74"/>
  <c r="O33" i="74"/>
  <c r="J32" i="74"/>
  <c r="O32" i="74"/>
  <c r="W28" i="74"/>
  <c r="O28" i="74"/>
  <c r="R24" i="74"/>
  <c r="J24" i="74"/>
  <c r="O18" i="74"/>
  <c r="R18" i="74"/>
  <c r="J17" i="74"/>
  <c r="O12" i="74"/>
  <c r="G12" i="74"/>
  <c r="R10" i="74"/>
  <c r="O10" i="74"/>
  <c r="J26" i="73"/>
  <c r="R41" i="73"/>
  <c r="W41" i="73"/>
  <c r="W23" i="73"/>
  <c r="O23" i="73"/>
  <c r="J18" i="73"/>
  <c r="J36" i="73"/>
  <c r="R16" i="73"/>
  <c r="J33" i="73"/>
  <c r="J4" i="73"/>
  <c r="AJ37" i="71"/>
  <c r="AJ38" i="62"/>
  <c r="AJ49" i="72"/>
  <c r="Z44" i="62"/>
  <c r="O44" i="62"/>
  <c r="AJ43" i="72"/>
  <c r="G47" i="72"/>
  <c r="O47" i="72"/>
  <c r="AJ28" i="61"/>
  <c r="AJ41" i="71"/>
  <c r="AJ39" i="71"/>
  <c r="G32" i="71"/>
  <c r="O32" i="71"/>
  <c r="O33" i="71"/>
  <c r="J33" i="71"/>
  <c r="AJ46" i="72"/>
  <c r="AJ35" i="71"/>
  <c r="O38" i="71"/>
  <c r="J38" i="71"/>
  <c r="AJ37" i="62"/>
  <c r="AJ48" i="72"/>
  <c r="J40" i="71"/>
  <c r="O40" i="71"/>
  <c r="AJ44" i="72"/>
  <c r="AJ31" i="61"/>
  <c r="J45" i="72"/>
  <c r="O45" i="72"/>
  <c r="AJ43" i="71"/>
  <c r="AJ42" i="71"/>
  <c r="AJ26" i="61"/>
  <c r="AJ36" i="71"/>
  <c r="AJ21" i="61"/>
  <c r="AJ19" i="61"/>
  <c r="AJ36" i="62"/>
  <c r="AJ24" i="61"/>
  <c r="AJ18" i="61"/>
  <c r="AJ29" i="61"/>
  <c r="R30" i="61"/>
  <c r="G30" i="61"/>
  <c r="J27" i="61"/>
  <c r="R27" i="61"/>
  <c r="AJ23" i="61"/>
  <c r="W20" i="61"/>
  <c r="R20" i="61"/>
  <c r="O53" i="60"/>
  <c r="W53" i="60"/>
  <c r="J46" i="60"/>
  <c r="O46" i="60"/>
  <c r="R33" i="60"/>
  <c r="G32" i="60"/>
  <c r="O32" i="60"/>
  <c r="J33" i="60"/>
  <c r="G31" i="60"/>
  <c r="O31" i="60"/>
  <c r="G28" i="60"/>
  <c r="O28" i="60"/>
  <c r="R27" i="60"/>
  <c r="J27" i="60"/>
  <c r="J22" i="60"/>
  <c r="O22" i="60"/>
  <c r="R19" i="60"/>
  <c r="J19" i="60"/>
  <c r="O11" i="60"/>
  <c r="G11" i="60"/>
  <c r="J7" i="60"/>
  <c r="J5" i="60"/>
  <c r="AJ3" i="60"/>
  <c r="N4" i="58"/>
  <c r="Q24" i="58"/>
  <c r="N26" i="58"/>
  <c r="N21" i="58"/>
  <c r="F32" i="58"/>
  <c r="F5" i="58"/>
  <c r="N14" i="58"/>
  <c r="N20" i="58"/>
  <c r="N7" i="58"/>
  <c r="N41" i="58"/>
  <c r="F33" i="58"/>
  <c r="F27" i="58"/>
  <c r="N8" i="58"/>
  <c r="F15" i="58"/>
  <c r="N13" i="58"/>
  <c r="N31" i="58"/>
  <c r="N12" i="58"/>
  <c r="N22" i="58"/>
  <c r="N34" i="58"/>
  <c r="N6" i="58"/>
  <c r="N40" i="58"/>
  <c r="V39" i="58"/>
  <c r="N17" i="58"/>
  <c r="N45" i="58"/>
  <c r="N37" i="58"/>
  <c r="Q23" i="58"/>
  <c r="N11" i="58"/>
  <c r="N38" i="58"/>
  <c r="I9" i="58"/>
  <c r="N18" i="58"/>
  <c r="I16" i="58"/>
  <c r="V51" i="58"/>
  <c r="V44" i="58"/>
  <c r="N29" i="58"/>
  <c r="Q28" i="58"/>
  <c r="BD40" i="1"/>
  <c r="N35" i="58"/>
  <c r="N47" i="58"/>
  <c r="BG40" i="1"/>
  <c r="N19" i="58"/>
  <c r="N25" i="58"/>
  <c r="N30" i="58"/>
  <c r="N49" i="58"/>
  <c r="Q43" i="58"/>
  <c r="Q10" i="58"/>
  <c r="V36" i="58"/>
  <c r="BD54" i="1"/>
  <c r="AJ40" i="62" l="1"/>
  <c r="AJ25" i="61"/>
  <c r="O42" i="62"/>
  <c r="AJ42" i="62" s="1"/>
  <c r="O14" i="58"/>
  <c r="J16" i="58"/>
  <c r="O30" i="58"/>
  <c r="O31" i="58"/>
  <c r="W51" i="58"/>
  <c r="O40" i="58"/>
  <c r="G33" i="58"/>
  <c r="AJ34" i="76"/>
  <c r="AJ37" i="76"/>
  <c r="AJ46" i="58"/>
  <c r="AJ44" i="71"/>
  <c r="AJ34" i="71"/>
  <c r="AJ16" i="75"/>
  <c r="AJ26" i="75"/>
  <c r="AJ20" i="75"/>
  <c r="AJ8" i="75"/>
  <c r="AJ22" i="75"/>
  <c r="AJ11" i="75"/>
  <c r="AJ6" i="75"/>
  <c r="AJ44" i="62"/>
  <c r="AJ47" i="72"/>
  <c r="AJ32" i="71"/>
  <c r="AJ38" i="71"/>
  <c r="AJ33" i="71"/>
  <c r="AJ45" i="72"/>
  <c r="AJ40" i="71"/>
  <c r="AJ27" i="61"/>
  <c r="AJ30" i="61"/>
  <c r="AJ22" i="61"/>
  <c r="AJ20" i="61"/>
  <c r="W39" i="58"/>
  <c r="W36" i="58"/>
  <c r="I4" i="58"/>
  <c r="F24" i="58"/>
  <c r="F26" i="58"/>
  <c r="I21" i="58"/>
  <c r="N32" i="58"/>
  <c r="N5" i="58"/>
  <c r="F14" i="58"/>
  <c r="F7" i="58"/>
  <c r="V20" i="58"/>
  <c r="N33" i="58"/>
  <c r="V41" i="58"/>
  <c r="N3" i="58"/>
  <c r="N27" i="58"/>
  <c r="F3" i="58"/>
  <c r="I8" i="58"/>
  <c r="N15" i="58"/>
  <c r="F31" i="58"/>
  <c r="V13" i="58"/>
  <c r="F12" i="58"/>
  <c r="V40" i="58"/>
  <c r="F6" i="58"/>
  <c r="I34" i="58"/>
  <c r="V22" i="58"/>
  <c r="I23" i="58"/>
  <c r="V45" i="58"/>
  <c r="V37" i="58"/>
  <c r="N39" i="58"/>
  <c r="I11" i="58"/>
  <c r="V38" i="58"/>
  <c r="F17" i="58"/>
  <c r="I20" i="71"/>
  <c r="N9" i="58"/>
  <c r="N44" i="58"/>
  <c r="I18" i="58"/>
  <c r="I29" i="58"/>
  <c r="Q51" i="58"/>
  <c r="N16" i="58"/>
  <c r="N28" i="58"/>
  <c r="I10" i="58"/>
  <c r="N43" i="58"/>
  <c r="I25" i="58"/>
  <c r="I19" i="58"/>
  <c r="Q30" i="58"/>
  <c r="V47" i="58"/>
  <c r="I35" i="58"/>
  <c r="V49" i="58"/>
  <c r="F29" i="79"/>
  <c r="N36" i="58"/>
  <c r="J20" i="71" l="1"/>
  <c r="G14" i="58"/>
  <c r="O16" i="58"/>
  <c r="R30" i="58"/>
  <c r="G31" i="58"/>
  <c r="AJ31" i="58" s="1"/>
  <c r="R51" i="58"/>
  <c r="AJ51" i="58" s="1"/>
  <c r="W40" i="58"/>
  <c r="AJ40" i="58" s="1"/>
  <c r="O33" i="58"/>
  <c r="AJ33" i="58" s="1"/>
  <c r="AJ47" i="58"/>
  <c r="AJ37" i="58"/>
  <c r="AJ49" i="58"/>
  <c r="AJ26" i="58"/>
  <c r="AJ29" i="58"/>
  <c r="AJ28" i="58"/>
  <c r="AJ30" i="58"/>
  <c r="AJ20" i="58"/>
  <c r="AJ41" i="58"/>
  <c r="AJ27" i="58"/>
  <c r="AJ21" i="58"/>
  <c r="AJ44" i="58"/>
  <c r="AJ25" i="58"/>
  <c r="AJ23" i="58"/>
  <c r="W45" i="58"/>
  <c r="O32" i="58"/>
  <c r="W38" i="58"/>
  <c r="J35" i="58"/>
  <c r="O35" i="58"/>
  <c r="N37" i="72"/>
  <c r="I37" i="72"/>
  <c r="N32" i="73"/>
  <c r="BG53" i="1"/>
  <c r="N15" i="73"/>
  <c r="Q31" i="72"/>
  <c r="O15" i="73" l="1"/>
  <c r="AJ35" i="58"/>
  <c r="J34" i="58"/>
  <c r="O34" i="58"/>
  <c r="O38" i="58"/>
  <c r="AJ38" i="58" s="1"/>
  <c r="O39" i="58"/>
  <c r="AJ39" i="58" s="1"/>
  <c r="O45" i="58"/>
  <c r="AJ45" i="58" s="1"/>
  <c r="G32" i="58"/>
  <c r="AJ32" i="58" s="1"/>
  <c r="O36" i="58"/>
  <c r="AJ36" i="58" s="1"/>
  <c r="AJ37" i="72"/>
  <c r="N38" i="72"/>
  <c r="F38" i="72"/>
  <c r="N30" i="76"/>
  <c r="F30" i="76"/>
  <c r="I31" i="72"/>
  <c r="F28" i="76"/>
  <c r="AJ34" i="58" l="1"/>
  <c r="AJ31" i="72"/>
  <c r="AJ20" i="62"/>
  <c r="AJ34" i="62"/>
  <c r="N14" i="72"/>
  <c r="N14" i="73"/>
  <c r="F14" i="73"/>
  <c r="N42" i="73"/>
  <c r="F12" i="73"/>
  <c r="O14" i="73" l="1"/>
  <c r="G14" i="73"/>
  <c r="G12" i="73"/>
  <c r="G33" i="78"/>
  <c r="O14" i="72"/>
  <c r="I14" i="72"/>
  <c r="N34" i="73"/>
  <c r="J14" i="72" l="1"/>
  <c r="AJ14" i="72" s="1"/>
  <c r="R28" i="71"/>
  <c r="G28" i="71"/>
  <c r="J6" i="71"/>
  <c r="F17" i="76"/>
  <c r="N16" i="72"/>
  <c r="F16" i="72"/>
  <c r="F10" i="73"/>
  <c r="F36" i="72"/>
  <c r="N36" i="72"/>
  <c r="N36" i="73"/>
  <c r="F8" i="72"/>
  <c r="N15" i="76"/>
  <c r="N8" i="72"/>
  <c r="I25" i="72"/>
  <c r="N25" i="72"/>
  <c r="F9" i="73"/>
  <c r="N12" i="72"/>
  <c r="F12" i="72"/>
  <c r="N17" i="72"/>
  <c r="F17" i="72"/>
  <c r="N37" i="73"/>
  <c r="N26" i="72"/>
  <c r="I26" i="72"/>
  <c r="I30" i="72"/>
  <c r="N3" i="72"/>
  <c r="F3" i="72"/>
  <c r="N3" i="79"/>
  <c r="N39" i="72"/>
  <c r="N6" i="73"/>
  <c r="F6" i="73"/>
  <c r="F3" i="76"/>
  <c r="N30" i="72"/>
  <c r="F39" i="72"/>
  <c r="G17" i="76" l="1"/>
  <c r="O5" i="77"/>
  <c r="O36" i="73"/>
  <c r="O6" i="73"/>
  <c r="G6" i="73"/>
  <c r="AJ30" i="72"/>
  <c r="AJ25" i="72"/>
  <c r="AJ3" i="72"/>
  <c r="O36" i="72"/>
  <c r="G36" i="72"/>
  <c r="AJ28" i="71"/>
  <c r="AJ19" i="71"/>
  <c r="AJ4" i="71"/>
  <c r="AJ3" i="71"/>
  <c r="R21" i="71"/>
  <c r="N20" i="72"/>
  <c r="I20" i="72"/>
  <c r="F27" i="73"/>
  <c r="F24" i="72"/>
  <c r="N24" i="72"/>
  <c r="F4" i="72"/>
  <c r="N19" i="72"/>
  <c r="F15" i="79"/>
  <c r="N29" i="72"/>
  <c r="N4" i="73"/>
  <c r="N5" i="72"/>
  <c r="F29" i="72"/>
  <c r="F24" i="73"/>
  <c r="N24" i="73"/>
  <c r="N21" i="73"/>
  <c r="F21" i="73"/>
  <c r="N40" i="72"/>
  <c r="F40" i="72"/>
  <c r="F16" i="79"/>
  <c r="G15" i="79" l="1"/>
  <c r="G27" i="73"/>
  <c r="O20" i="72"/>
  <c r="J20" i="72"/>
  <c r="O19" i="72"/>
  <c r="O17" i="74"/>
  <c r="O21" i="73"/>
  <c r="G21" i="73"/>
  <c r="O4" i="73"/>
  <c r="G24" i="72"/>
  <c r="AJ22" i="71"/>
  <c r="AJ23" i="71"/>
  <c r="G21" i="71"/>
  <c r="R12" i="71"/>
  <c r="R8" i="71"/>
  <c r="G8" i="71"/>
  <c r="R6" i="71"/>
  <c r="AJ6" i="71" s="1"/>
  <c r="AJ14" i="61"/>
  <c r="AJ15" i="61"/>
  <c r="AJ5" i="61"/>
  <c r="AJ13" i="61"/>
  <c r="AJ41" i="60"/>
  <c r="AJ27" i="62"/>
  <c r="AJ6" i="62"/>
  <c r="AJ18" i="62"/>
  <c r="AJ32" i="62"/>
  <c r="AJ15" i="62"/>
  <c r="AJ21" i="62"/>
  <c r="AJ31" i="62"/>
  <c r="AJ24" i="62"/>
  <c r="F13" i="72"/>
  <c r="N13" i="72"/>
  <c r="N4" i="72"/>
  <c r="N20" i="73"/>
  <c r="I19" i="72"/>
  <c r="F25" i="76"/>
  <c r="N33" i="73"/>
  <c r="N6" i="72"/>
  <c r="F5" i="72"/>
  <c r="N29" i="73"/>
  <c r="N32" i="78"/>
  <c r="AJ20" i="72" l="1"/>
  <c r="O20" i="73"/>
  <c r="J19" i="72"/>
  <c r="AJ19" i="72" s="1"/>
  <c r="AJ21" i="71"/>
  <c r="O33" i="73"/>
  <c r="AJ5" i="72"/>
  <c r="AJ4" i="72"/>
  <c r="AJ8" i="71"/>
  <c r="AJ10" i="71"/>
  <c r="AJ30" i="71"/>
  <c r="AJ9" i="71"/>
  <c r="J12" i="71"/>
  <c r="AJ12" i="71" s="1"/>
  <c r="AJ53" i="60"/>
  <c r="AJ7" i="62"/>
  <c r="F6" i="76"/>
  <c r="F7" i="72"/>
  <c r="G6" i="76" l="1"/>
  <c r="AJ7" i="71"/>
  <c r="F35" i="72"/>
  <c r="N21" i="72"/>
  <c r="I21" i="72"/>
  <c r="F13" i="79"/>
  <c r="I6" i="72"/>
  <c r="N31" i="73"/>
  <c r="N18" i="73"/>
  <c r="F13" i="76"/>
  <c r="N30" i="73"/>
  <c r="F27" i="79"/>
  <c r="Q7" i="72"/>
  <c r="O18" i="73" l="1"/>
  <c r="O30" i="73"/>
  <c r="F16" i="73"/>
  <c r="N34" i="72"/>
  <c r="F32" i="72"/>
  <c r="N32" i="72"/>
  <c r="N26" i="73"/>
  <c r="I30" i="73"/>
  <c r="O26" i="73" l="1"/>
  <c r="G16" i="73"/>
  <c r="J30" i="73"/>
  <c r="AJ32" i="72"/>
  <c r="AJ21" i="72"/>
  <c r="AJ6" i="72"/>
  <c r="AJ14" i="71"/>
  <c r="R25" i="71"/>
  <c r="J25" i="71"/>
  <c r="Z20" i="71"/>
  <c r="O20" i="71"/>
  <c r="AJ10" i="61"/>
  <c r="AJ17" i="62"/>
  <c r="W33" i="62"/>
  <c r="O33" i="62"/>
  <c r="W19" i="62"/>
  <c r="O19" i="62"/>
  <c r="R11" i="62"/>
  <c r="W10" i="62"/>
  <c r="R10" i="62"/>
  <c r="R8" i="62"/>
  <c r="O8" i="62"/>
  <c r="R4" i="62"/>
  <c r="O4" i="62"/>
  <c r="R3" i="62"/>
  <c r="O3" i="62"/>
  <c r="J11" i="61"/>
  <c r="F9" i="72"/>
  <c r="N9" i="72"/>
  <c r="N15" i="72"/>
  <c r="F15" i="72"/>
  <c r="F12" i="76"/>
  <c r="N11" i="72"/>
  <c r="F11" i="72"/>
  <c r="N38" i="73"/>
  <c r="F11" i="76"/>
  <c r="G12" i="76" l="1"/>
  <c r="G4" i="74"/>
  <c r="AJ20" i="71"/>
  <c r="AJ25" i="71"/>
  <c r="AJ17" i="71"/>
  <c r="AJ27" i="71"/>
  <c r="R29" i="71"/>
  <c r="F24" i="79"/>
  <c r="N8" i="73"/>
  <c r="N40" i="73"/>
  <c r="F33" i="72"/>
  <c r="N33" i="72"/>
  <c r="N35" i="73"/>
  <c r="AJ26" i="71" l="1"/>
  <c r="J29" i="71"/>
  <c r="AJ29" i="71" s="1"/>
  <c r="R16" i="71"/>
  <c r="J16" i="71"/>
  <c r="N10" i="72"/>
  <c r="F5" i="76"/>
  <c r="G5" i="76" l="1"/>
  <c r="AJ16" i="71"/>
  <c r="AJ15" i="71"/>
  <c r="AJ3" i="61"/>
  <c r="AJ4" i="61"/>
  <c r="AJ33" i="62"/>
  <c r="AJ19" i="62"/>
  <c r="AJ9" i="62"/>
  <c r="AJ5" i="62"/>
  <c r="AJ4" i="62"/>
  <c r="AJ10" i="62"/>
  <c r="AJ3" i="62"/>
  <c r="AJ8" i="62"/>
  <c r="N22" i="72"/>
  <c r="I22" i="72"/>
  <c r="I10" i="72"/>
  <c r="F12" i="79"/>
  <c r="F6" i="79"/>
  <c r="G6" i="79" l="1"/>
  <c r="AJ22" i="72"/>
  <c r="AJ18" i="71"/>
  <c r="O24" i="71"/>
  <c r="G24" i="71"/>
  <c r="AJ13" i="62"/>
  <c r="AJ14" i="62"/>
  <c r="F41" i="72"/>
  <c r="N41" i="72"/>
  <c r="N27" i="72"/>
  <c r="F27" i="72"/>
  <c r="F18" i="72"/>
  <c r="N18" i="72"/>
  <c r="F23" i="72"/>
  <c r="N23" i="72"/>
  <c r="F18" i="79"/>
  <c r="N28" i="72"/>
  <c r="F28" i="72"/>
  <c r="N18" i="79"/>
  <c r="F25" i="73"/>
  <c r="F20" i="79"/>
  <c r="N19" i="73"/>
  <c r="G20" i="79" l="1"/>
  <c r="O23" i="72"/>
  <c r="J4" i="74"/>
  <c r="O28" i="72"/>
  <c r="G28" i="72"/>
  <c r="O27" i="72"/>
  <c r="G27" i="72"/>
  <c r="AJ24" i="71"/>
  <c r="AJ5" i="71"/>
  <c r="AJ12" i="61"/>
  <c r="AJ7" i="61"/>
  <c r="AJ52" i="60"/>
  <c r="AJ28" i="62"/>
  <c r="AJ22" i="62"/>
  <c r="N35" i="72"/>
  <c r="F34" i="72"/>
  <c r="F22" i="73"/>
  <c r="F28" i="79"/>
  <c r="F7" i="79"/>
  <c r="G7" i="79" l="1"/>
  <c r="AJ13" i="71"/>
  <c r="AJ11" i="71"/>
  <c r="AJ9" i="61"/>
  <c r="AJ12" i="62"/>
  <c r="W30" i="62"/>
  <c r="O30" i="62"/>
  <c r="W29" i="62"/>
  <c r="O29" i="62"/>
  <c r="W16" i="62"/>
  <c r="O16" i="62"/>
  <c r="R8" i="61"/>
  <c r="G8" i="61"/>
  <c r="O42" i="60"/>
  <c r="J42" i="60"/>
  <c r="AJ12" i="79"/>
  <c r="AJ8" i="79"/>
  <c r="AJ24" i="79"/>
  <c r="AJ29" i="79"/>
  <c r="AJ20" i="79"/>
  <c r="AJ11" i="79"/>
  <c r="AJ27" i="79"/>
  <c r="AJ5" i="79"/>
  <c r="AJ16" i="79"/>
  <c r="AJ25" i="79"/>
  <c r="AJ13" i="79"/>
  <c r="AJ15" i="79"/>
  <c r="AJ9" i="79"/>
  <c r="AJ14" i="79"/>
  <c r="AJ18" i="79"/>
  <c r="AJ28" i="79"/>
  <c r="AJ23" i="79"/>
  <c r="AJ3" i="79"/>
  <c r="AJ30" i="79"/>
  <c r="AJ32" i="78"/>
  <c r="AJ24" i="78"/>
  <c r="AJ4" i="78"/>
  <c r="AJ11" i="78"/>
  <c r="AJ9" i="78"/>
  <c r="AJ17" i="78"/>
  <c r="AJ25" i="78"/>
  <c r="AJ12" i="78"/>
  <c r="AJ22" i="78"/>
  <c r="AJ7" i="78"/>
  <c r="AJ19" i="78"/>
  <c r="AJ31" i="78"/>
  <c r="AJ16" i="78"/>
  <c r="AJ30" i="78"/>
  <c r="AJ21" i="78"/>
  <c r="AJ23" i="78"/>
  <c r="AJ6" i="78"/>
  <c r="AJ8" i="78"/>
  <c r="AJ5" i="78"/>
  <c r="AJ20" i="78"/>
  <c r="AJ3" i="78"/>
  <c r="AJ7" i="77"/>
  <c r="AJ3" i="77"/>
  <c r="AJ9" i="77"/>
  <c r="AJ24" i="77"/>
  <c r="AJ17" i="77"/>
  <c r="AJ19" i="77"/>
  <c r="AJ10" i="77"/>
  <c r="AJ6" i="77"/>
  <c r="AJ20" i="77"/>
  <c r="AJ26" i="77"/>
  <c r="AJ30" i="77"/>
  <c r="AJ18" i="77"/>
  <c r="AJ23" i="77"/>
  <c r="AJ8" i="77"/>
  <c r="AJ16" i="77"/>
  <c r="AJ21" i="77"/>
  <c r="AJ12" i="77"/>
  <c r="AJ14" i="77"/>
  <c r="AJ29" i="77"/>
  <c r="AJ25" i="77"/>
  <c r="AJ8" i="76"/>
  <c r="AJ24" i="76"/>
  <c r="AJ42" i="76"/>
  <c r="AJ44" i="76"/>
  <c r="AJ30" i="76"/>
  <c r="AJ35" i="76"/>
  <c r="AJ33" i="76"/>
  <c r="AJ21" i="76"/>
  <c r="AJ17" i="76"/>
  <c r="AJ45" i="76"/>
  <c r="AJ7" i="76"/>
  <c r="AJ12" i="76"/>
  <c r="AJ13" i="76"/>
  <c r="AJ22" i="76"/>
  <c r="AJ28" i="76"/>
  <c r="AJ19" i="76"/>
  <c r="AJ9" i="76"/>
  <c r="AJ25" i="76"/>
  <c r="AJ3" i="76"/>
  <c r="AJ10" i="76"/>
  <c r="AJ4" i="76"/>
  <c r="AJ15" i="76"/>
  <c r="AJ11" i="76"/>
  <c r="AJ40" i="76"/>
  <c r="AJ20" i="76"/>
  <c r="AJ43" i="76"/>
  <c r="AJ5" i="76"/>
  <c r="AJ16" i="76"/>
  <c r="AJ38" i="76"/>
  <c r="AJ46" i="76"/>
  <c r="AJ23" i="76"/>
  <c r="AJ15" i="74"/>
  <c r="AJ8" i="74"/>
  <c r="AJ33" i="74"/>
  <c r="AJ26" i="74"/>
  <c r="AJ7" i="74"/>
  <c r="AJ16" i="74"/>
  <c r="AJ30" i="74"/>
  <c r="AJ14" i="74"/>
  <c r="AJ22" i="74"/>
  <c r="AJ31" i="74"/>
  <c r="AJ19" i="74"/>
  <c r="AJ9" i="74"/>
  <c r="AJ20" i="74"/>
  <c r="AJ5" i="74"/>
  <c r="AJ29" i="74"/>
  <c r="AJ23" i="74"/>
  <c r="AJ25" i="74"/>
  <c r="AJ3" i="74"/>
  <c r="AJ11" i="74"/>
  <c r="AJ13" i="74"/>
  <c r="AJ27" i="74"/>
  <c r="AJ34" i="74"/>
  <c r="AJ42" i="73"/>
  <c r="AJ25" i="73"/>
  <c r="AJ3" i="73"/>
  <c r="AJ31" i="73"/>
  <c r="AJ35" i="73"/>
  <c r="AJ12" i="73"/>
  <c r="AJ40" i="73"/>
  <c r="AJ9" i="73"/>
  <c r="AJ37" i="73"/>
  <c r="AJ29" i="73"/>
  <c r="AJ20" i="73"/>
  <c r="AJ34" i="73"/>
  <c r="AJ5" i="73"/>
  <c r="AJ7" i="73"/>
  <c r="AJ8" i="73"/>
  <c r="AJ32" i="73"/>
  <c r="AJ14" i="73"/>
  <c r="AJ17" i="73"/>
  <c r="AJ27" i="73"/>
  <c r="AJ13" i="73"/>
  <c r="AJ15" i="73"/>
  <c r="AJ11" i="73"/>
  <c r="AJ22" i="73"/>
  <c r="AJ38" i="73"/>
  <c r="AJ39" i="73"/>
  <c r="AJ10" i="73"/>
  <c r="AJ34" i="72"/>
  <c r="AJ39" i="72"/>
  <c r="AJ17" i="72"/>
  <c r="AJ41" i="72"/>
  <c r="AJ38" i="72"/>
  <c r="AJ23" i="72"/>
  <c r="AJ40" i="72"/>
  <c r="AJ16" i="72"/>
  <c r="AJ35" i="72"/>
  <c r="AJ8" i="72"/>
  <c r="AJ12" i="72"/>
  <c r="AJ9" i="72"/>
  <c r="AJ29" i="72"/>
  <c r="F43" i="74"/>
  <c r="AJ43" i="74" s="1"/>
  <c r="AJ40" i="74"/>
  <c r="F42" i="74"/>
  <c r="AJ42" i="74" s="1"/>
  <c r="AJ41" i="74"/>
  <c r="F39" i="74"/>
  <c r="AJ39" i="74" s="1"/>
  <c r="F37" i="74"/>
  <c r="AJ37" i="74" s="1"/>
  <c r="AJ36" i="74"/>
  <c r="F44" i="74"/>
  <c r="AJ44" i="74" s="1"/>
  <c r="F38" i="74"/>
  <c r="AJ38" i="74" s="1"/>
  <c r="AJ30" i="73"/>
  <c r="O11" i="72"/>
  <c r="G11" i="72"/>
  <c r="G13" i="72"/>
  <c r="O13" i="72"/>
  <c r="G15" i="72"/>
  <c r="O15" i="72"/>
  <c r="J10" i="72"/>
  <c r="O10" i="72"/>
  <c r="J26" i="72"/>
  <c r="O26" i="72"/>
  <c r="G7" i="72"/>
  <c r="R7" i="72"/>
  <c r="G18" i="72"/>
  <c r="O18" i="72"/>
  <c r="O24" i="72"/>
  <c r="O33" i="72"/>
  <c r="G33" i="72"/>
  <c r="O11" i="62"/>
  <c r="AJ11" i="62" s="1"/>
  <c r="W25" i="62"/>
  <c r="O25" i="62"/>
  <c r="R26" i="62"/>
  <c r="O26" i="62"/>
  <c r="R6" i="61"/>
  <c r="W23" i="62"/>
  <c r="O23" i="62"/>
  <c r="Z16" i="61"/>
  <c r="R11" i="61"/>
  <c r="AJ11" i="61" s="1"/>
  <c r="O16" i="61"/>
  <c r="J6" i="61"/>
  <c r="R7" i="60"/>
  <c r="BG44" i="1"/>
  <c r="BG51" i="1"/>
  <c r="BG46" i="1"/>
  <c r="AJ24" i="72" l="1"/>
  <c r="AJ4" i="73"/>
  <c r="R24" i="58"/>
  <c r="G24" i="58"/>
  <c r="R43" i="58"/>
  <c r="O12" i="58"/>
  <c r="O7" i="58"/>
  <c r="O6" i="58"/>
  <c r="G6" i="58"/>
  <c r="G12" i="58"/>
  <c r="AJ33" i="72"/>
  <c r="AJ18" i="72"/>
  <c r="AJ26" i="72"/>
  <c r="AJ11" i="72"/>
  <c r="AJ13" i="72"/>
  <c r="AJ15" i="72"/>
  <c r="AJ7" i="72"/>
  <c r="AJ10" i="72"/>
  <c r="AJ16" i="61"/>
  <c r="AJ8" i="61"/>
  <c r="AJ6" i="61"/>
  <c r="AJ42" i="60"/>
  <c r="AJ25" i="62"/>
  <c r="AJ16" i="62"/>
  <c r="AJ30" i="62"/>
  <c r="AJ23" i="62"/>
  <c r="AJ29" i="62"/>
  <c r="AJ26" i="62"/>
  <c r="AJ4" i="74"/>
  <c r="AJ21" i="74"/>
  <c r="AJ15" i="78"/>
  <c r="AJ33" i="78"/>
  <c r="AJ18" i="78"/>
  <c r="AJ10" i="78"/>
  <c r="AJ13" i="78"/>
  <c r="AJ14" i="78"/>
  <c r="AJ28" i="77"/>
  <c r="AJ5" i="77"/>
  <c r="AJ15" i="77"/>
  <c r="AJ4" i="77"/>
  <c r="AJ11" i="77"/>
  <c r="AJ27" i="77"/>
  <c r="AJ13" i="77"/>
  <c r="AJ41" i="76"/>
  <c r="AJ29" i="76"/>
  <c r="AJ6" i="76"/>
  <c r="AJ14" i="76"/>
  <c r="AJ18" i="76"/>
  <c r="AJ39" i="76"/>
  <c r="AJ26" i="76"/>
  <c r="AJ27" i="76"/>
  <c r="AJ32" i="74"/>
  <c r="AJ24" i="74"/>
  <c r="AJ18" i="74"/>
  <c r="AJ28" i="74"/>
  <c r="AJ10" i="74"/>
  <c r="AJ17" i="74"/>
  <c r="AJ6" i="74"/>
  <c r="AJ12" i="74"/>
  <c r="AJ33" i="73"/>
  <c r="AJ19" i="73"/>
  <c r="AJ18" i="73"/>
  <c r="AJ16" i="73"/>
  <c r="AJ26" i="73"/>
  <c r="AJ24" i="73"/>
  <c r="AJ6" i="73"/>
  <c r="AJ21" i="73"/>
  <c r="AJ23" i="73"/>
  <c r="AJ36" i="73"/>
  <c r="AJ41" i="73"/>
  <c r="AJ27" i="72"/>
  <c r="AJ28" i="72"/>
  <c r="AJ36" i="72"/>
  <c r="AJ24" i="58" l="1"/>
  <c r="O43" i="58"/>
  <c r="O22" i="58"/>
  <c r="W22" i="58"/>
  <c r="O11" i="58"/>
  <c r="J9" i="58"/>
  <c r="O9" i="58"/>
  <c r="J8" i="58"/>
  <c r="O8" i="58"/>
  <c r="G7" i="58"/>
  <c r="AJ12" i="58"/>
  <c r="AJ5" i="58"/>
  <c r="AJ15" i="58"/>
  <c r="AJ13" i="58"/>
  <c r="AJ10" i="58"/>
  <c r="AJ3" i="58"/>
  <c r="AJ6" i="58"/>
  <c r="BG52" i="1"/>
  <c r="BD52" i="1"/>
  <c r="BD45" i="1"/>
  <c r="BG37" i="1"/>
  <c r="BG39" i="1"/>
  <c r="BD39" i="1"/>
  <c r="BD53" i="1"/>
  <c r="BD46" i="1"/>
  <c r="BG38" i="1"/>
  <c r="BD51" i="1"/>
  <c r="BG45" i="1"/>
  <c r="BD44" i="1"/>
  <c r="AJ43" i="58" l="1"/>
  <c r="AJ22" i="58"/>
  <c r="AJ7" i="58"/>
  <c r="AJ9" i="58"/>
  <c r="AJ11" i="58"/>
  <c r="AJ8" i="58"/>
  <c r="AJ4" i="58"/>
  <c r="AJ18" i="58"/>
  <c r="AJ14" i="58"/>
  <c r="AJ19" i="58"/>
  <c r="AJ17" i="58"/>
  <c r="AJ16" i="58"/>
  <c r="AJ17" i="79" l="1"/>
  <c r="AJ6" i="79"/>
  <c r="AJ22" i="79"/>
  <c r="AJ10" i="79"/>
  <c r="AJ21" i="79"/>
  <c r="AJ4" i="79"/>
  <c r="AJ7" i="79"/>
  <c r="AJ19" i="79"/>
  <c r="O17" i="60" l="1"/>
  <c r="O12" i="60"/>
  <c r="O20" i="60"/>
  <c r="R5" i="60"/>
  <c r="AJ5" i="60" s="1"/>
  <c r="O24" i="60"/>
  <c r="AJ9" i="60"/>
  <c r="AJ4" i="60"/>
  <c r="BD38" i="1"/>
  <c r="AJ16" i="60" l="1"/>
  <c r="AJ14" i="60"/>
  <c r="AJ37" i="60"/>
  <c r="AJ38" i="60"/>
  <c r="AJ13" i="60"/>
  <c r="AJ10" i="60"/>
  <c r="AJ48" i="60"/>
  <c r="AJ36" i="60"/>
  <c r="AJ26" i="60"/>
  <c r="AJ23" i="60"/>
  <c r="AJ15" i="60"/>
  <c r="AJ29" i="60"/>
  <c r="AJ18" i="60"/>
  <c r="AJ8" i="60"/>
  <c r="AJ46" i="60"/>
  <c r="AJ21" i="60"/>
  <c r="AJ40" i="60"/>
  <c r="AJ6" i="60"/>
  <c r="AJ25" i="60"/>
  <c r="AJ50" i="60"/>
  <c r="AJ30" i="60"/>
  <c r="AJ35" i="60"/>
  <c r="AJ34" i="60"/>
  <c r="AJ7" i="60"/>
  <c r="AJ33" i="60"/>
  <c r="AJ22" i="60"/>
  <c r="AJ32" i="60"/>
  <c r="G17" i="60"/>
  <c r="AJ19" i="60"/>
  <c r="AJ39" i="60"/>
  <c r="G20" i="60"/>
  <c r="AJ12" i="60"/>
  <c r="AJ27" i="60"/>
  <c r="G24" i="60"/>
  <c r="AJ28" i="60"/>
  <c r="AJ11" i="60"/>
  <c r="AJ31" i="60"/>
  <c r="BD37" i="1"/>
  <c r="L7" i="1" l="1"/>
  <c r="L6" i="1"/>
  <c r="L5" i="1"/>
  <c r="L4" i="1"/>
  <c r="L3" i="1"/>
  <c r="L2" i="1"/>
  <c r="AJ20" i="60"/>
  <c r="AJ24" i="60"/>
  <c r="AJ17"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nakao</author>
  </authors>
  <commentList>
    <comment ref="C1" authorId="0" shapeId="0" xr:uid="{00000000-0006-0000-0000-000001000000}">
      <text>
        <r>
          <rPr>
            <sz val="11"/>
            <color indexed="81"/>
            <rFont val="ＭＳ Ｐゴシック"/>
            <family val="3"/>
            <charset val="128"/>
          </rPr>
          <t>印刷する問題パターンを下のパターン名からコピペしてください。</t>
        </r>
      </text>
    </comment>
    <comment ref="G1" authorId="0" shapeId="0" xr:uid="{00000000-0006-0000-0000-000002000000}">
      <text>
        <r>
          <rPr>
            <sz val="11"/>
            <color indexed="81"/>
            <rFont val="ＭＳ Ｐゴシック"/>
            <family val="3"/>
            <charset val="128"/>
          </rPr>
          <t>問題のレベルを決めます。
基礎：オーソドックスな問題
発展：少しひねった問題
ドロップダウンリストから選択します。</t>
        </r>
      </text>
    </comment>
    <comment ref="J1" authorId="0" shapeId="0" xr:uid="{00000000-0006-0000-0000-000003000000}">
      <text>
        <r>
          <rPr>
            <sz val="11"/>
            <color indexed="81"/>
            <rFont val="ＭＳ Ｐゴシック"/>
            <family val="3"/>
            <charset val="128"/>
          </rPr>
          <t>問題に使う数レベルを右下の数レベルの表を参考に数字で入れてください。</t>
        </r>
      </text>
    </comment>
  </commentList>
</comments>
</file>

<file path=xl/sharedStrings.xml><?xml version="1.0" encoding="utf-8"?>
<sst xmlns="http://schemas.openxmlformats.org/spreadsheetml/2006/main" count="9378" uniqueCount="4303">
  <si>
    <t>こんにゃくは、</t>
    <phoneticPr fontId="1"/>
  </si>
  <si>
    <t>パターン名</t>
    <rPh sb="4" eb="5">
      <t>メイ</t>
    </rPh>
    <phoneticPr fontId="1"/>
  </si>
  <si>
    <t>合併</t>
    <rPh sb="0" eb="2">
      <t>ガッペイ</t>
    </rPh>
    <phoneticPr fontId="1"/>
  </si>
  <si>
    <t>増加</t>
    <rPh sb="0" eb="2">
      <t>ゾウカ</t>
    </rPh>
    <phoneticPr fontId="1"/>
  </si>
  <si>
    <t>求大</t>
    <rPh sb="0" eb="1">
      <t>キュウ</t>
    </rPh>
    <rPh sb="1" eb="2">
      <t>ダイ</t>
    </rPh>
    <phoneticPr fontId="1"/>
  </si>
  <si>
    <t>減少前推論</t>
    <rPh sb="0" eb="2">
      <t>ゲンショウ</t>
    </rPh>
    <rPh sb="2" eb="3">
      <t>マエ</t>
    </rPh>
    <rPh sb="3" eb="5">
      <t>スイロン</t>
    </rPh>
    <phoneticPr fontId="1"/>
  </si>
  <si>
    <t>求残</t>
    <rPh sb="0" eb="1">
      <t>モト</t>
    </rPh>
    <rPh sb="1" eb="2">
      <t>ノコ</t>
    </rPh>
    <phoneticPr fontId="1"/>
  </si>
  <si>
    <t>求補</t>
    <rPh sb="0" eb="1">
      <t>キュウ</t>
    </rPh>
    <rPh sb="1" eb="2">
      <t>オギナ</t>
    </rPh>
    <phoneticPr fontId="1"/>
  </si>
  <si>
    <t>求差</t>
    <rPh sb="0" eb="1">
      <t>キュウ</t>
    </rPh>
    <rPh sb="1" eb="2">
      <t>サ</t>
    </rPh>
    <phoneticPr fontId="1"/>
  </si>
  <si>
    <t>求小</t>
    <rPh sb="0" eb="1">
      <t>モト</t>
    </rPh>
    <rPh sb="1" eb="2">
      <t>ショウ</t>
    </rPh>
    <phoneticPr fontId="1"/>
  </si>
  <si>
    <t>増加前推論</t>
    <rPh sb="0" eb="2">
      <t>ゾウカ</t>
    </rPh>
    <rPh sb="2" eb="3">
      <t>マエ</t>
    </rPh>
    <rPh sb="3" eb="5">
      <t>スイロン</t>
    </rPh>
    <phoneticPr fontId="1"/>
  </si>
  <si>
    <t>増加数推論</t>
    <rPh sb="0" eb="3">
      <t>ゾウカスウ</t>
    </rPh>
    <rPh sb="3" eb="5">
      <t>スイロン</t>
    </rPh>
    <phoneticPr fontId="1"/>
  </si>
  <si>
    <t>減少数推論</t>
    <rPh sb="0" eb="2">
      <t>ゲンショウ</t>
    </rPh>
    <rPh sb="2" eb="3">
      <t>スウ</t>
    </rPh>
    <rPh sb="3" eb="5">
      <t>スイロン</t>
    </rPh>
    <phoneticPr fontId="1"/>
  </si>
  <si>
    <t>すくないです。</t>
    <phoneticPr fontId="1"/>
  </si>
  <si>
    <t>きょうは、</t>
    <phoneticPr fontId="1"/>
  </si>
  <si>
    <t>なしは、</t>
    <phoneticPr fontId="1"/>
  </si>
  <si>
    <t>りんごは、</t>
    <phoneticPr fontId="1"/>
  </si>
  <si>
    <t>おにいさんは、</t>
    <phoneticPr fontId="1"/>
  </si>
  <si>
    <t>　としうえです。</t>
    <phoneticPr fontId="1"/>
  </si>
  <si>
    <t>　たくさん　たべました。</t>
    <phoneticPr fontId="1"/>
  </si>
  <si>
    <t>　おおいです。</t>
    <phoneticPr fontId="1"/>
  </si>
  <si>
    <t>　おおく　はしりました。</t>
    <phoneticPr fontId="1"/>
  </si>
  <si>
    <t>　のっています。</t>
    <phoneticPr fontId="1"/>
  </si>
  <si>
    <t>たこは、</t>
    <phoneticPr fontId="1"/>
  </si>
  <si>
    <t>まい</t>
    <phoneticPr fontId="1"/>
  </si>
  <si>
    <t>おりました。</t>
    <phoneticPr fontId="1"/>
  </si>
  <si>
    <t>います。</t>
    <phoneticPr fontId="1"/>
  </si>
  <si>
    <t>きょうも</t>
    <phoneticPr fontId="1"/>
  </si>
  <si>
    <t>です。</t>
    <phoneticPr fontId="1"/>
  </si>
  <si>
    <t>さっき、</t>
    <phoneticPr fontId="1"/>
  </si>
  <si>
    <t>りんごが</t>
    <phoneticPr fontId="1"/>
  </si>
  <si>
    <t>　ありました。</t>
    <phoneticPr fontId="1"/>
  </si>
  <si>
    <t>に　なりました。</t>
    <phoneticPr fontId="1"/>
  </si>
  <si>
    <t>　とりました。</t>
    <phoneticPr fontId="1"/>
  </si>
  <si>
    <t>に　なりました。</t>
    <phoneticPr fontId="1"/>
  </si>
  <si>
    <t>　もっています。</t>
    <phoneticPr fontId="1"/>
  </si>
  <si>
    <t>さつ</t>
    <phoneticPr fontId="1"/>
  </si>
  <si>
    <t>　おりました。</t>
    <phoneticPr fontId="1"/>
  </si>
  <si>
    <t>ほんを　</t>
    <phoneticPr fontId="1"/>
  </si>
  <si>
    <t>なまえ（　　　　　　　　　　　　　　　）</t>
    <phoneticPr fontId="1"/>
  </si>
  <si>
    <t>バスていで</t>
    <phoneticPr fontId="1"/>
  </si>
  <si>
    <t>に　なりました。</t>
    <phoneticPr fontId="1"/>
  </si>
  <si>
    <t>せき</t>
    <phoneticPr fontId="1"/>
  </si>
  <si>
    <t>みんなで</t>
    <phoneticPr fontId="1"/>
  </si>
  <si>
    <t>ぬきました。</t>
    <phoneticPr fontId="1"/>
  </si>
  <si>
    <t>まだ、</t>
    <phoneticPr fontId="1"/>
  </si>
  <si>
    <t>いまは、</t>
    <phoneticPr fontId="1"/>
  </si>
  <si>
    <t>つかえるのは、</t>
    <phoneticPr fontId="1"/>
  </si>
  <si>
    <t>ページ</t>
    <phoneticPr fontId="1"/>
  </si>
  <si>
    <t>あと、</t>
    <phoneticPr fontId="1"/>
  </si>
  <si>
    <t>ハトは、</t>
    <phoneticPr fontId="1"/>
  </si>
  <si>
    <t>　とまって　いました。</t>
    <phoneticPr fontId="1"/>
  </si>
  <si>
    <t>おさらに　いちごが　</t>
    <phoneticPr fontId="1"/>
  </si>
  <si>
    <t>　はえていました。</t>
    <phoneticPr fontId="1"/>
  </si>
  <si>
    <t>　います。</t>
    <phoneticPr fontId="1"/>
  </si>
  <si>
    <t>　あります。</t>
    <phoneticPr fontId="1"/>
  </si>
  <si>
    <t>　たべると</t>
    <phoneticPr fontId="1"/>
  </si>
  <si>
    <t>　はいっています。</t>
    <phoneticPr fontId="1"/>
  </si>
  <si>
    <t>　いました。</t>
    <phoneticPr fontId="1"/>
  </si>
  <si>
    <t>　つかいました。</t>
    <phoneticPr fontId="1"/>
  </si>
  <si>
    <t>　たべました。</t>
    <phoneticPr fontId="1"/>
  </si>
  <si>
    <t>　さきました。</t>
    <phoneticPr fontId="1"/>
  </si>
  <si>
    <t>さかなを</t>
    <phoneticPr fontId="1"/>
  </si>
  <si>
    <t>　つりました。</t>
    <phoneticPr fontId="1"/>
  </si>
  <si>
    <t>　あそんでいます。</t>
    <phoneticPr fontId="1"/>
  </si>
  <si>
    <t>　とまって　います。</t>
    <phoneticPr fontId="1"/>
  </si>
  <si>
    <t>　できました。</t>
    <phoneticPr fontId="1"/>
  </si>
  <si>
    <t>みかんが</t>
    <phoneticPr fontId="1"/>
  </si>
  <si>
    <t>　すくいました。</t>
    <phoneticPr fontId="1"/>
  </si>
  <si>
    <t>　いました。</t>
    <phoneticPr fontId="1"/>
  </si>
  <si>
    <t>　はえて　います。</t>
    <phoneticPr fontId="1"/>
  </si>
  <si>
    <t>　ほりました。</t>
    <phoneticPr fontId="1"/>
  </si>
  <si>
    <t>　えさを　たべて　います。</t>
    <phoneticPr fontId="1"/>
  </si>
  <si>
    <t>　つかまえました。</t>
    <phoneticPr fontId="1"/>
  </si>
  <si>
    <t>ぜんぶで</t>
    <phoneticPr fontId="1"/>
  </si>
  <si>
    <t>　よみました。</t>
    <phoneticPr fontId="1"/>
  </si>
  <si>
    <t>　ありました。</t>
    <phoneticPr fontId="1"/>
  </si>
  <si>
    <t>　おわりました。</t>
    <phoneticPr fontId="1"/>
  </si>
  <si>
    <t>　です。</t>
    <phoneticPr fontId="1"/>
  </si>
  <si>
    <t>こどもが</t>
    <phoneticPr fontId="1"/>
  </si>
  <si>
    <t>　うっていました。</t>
    <phoneticPr fontId="1"/>
  </si>
  <si>
    <t>　えさを　たべて　いました。</t>
    <phoneticPr fontId="1"/>
  </si>
  <si>
    <t>　のって　いました。</t>
    <phoneticPr fontId="1"/>
  </si>
  <si>
    <t>おにぎりを　</t>
    <phoneticPr fontId="1"/>
  </si>
  <si>
    <t>　もって　いました。</t>
    <phoneticPr fontId="1"/>
  </si>
  <si>
    <t>いくつか　こわれたので</t>
    <phoneticPr fontId="1"/>
  </si>
  <si>
    <t>　かって　います。</t>
    <phoneticPr fontId="1"/>
  </si>
  <si>
    <t>　ひろいました。</t>
    <phoneticPr fontId="1"/>
  </si>
  <si>
    <t>めすが</t>
    <phoneticPr fontId="1"/>
  </si>
  <si>
    <t>きつねは</t>
    <phoneticPr fontId="1"/>
  </si>
  <si>
    <t>　はいって　います。</t>
    <phoneticPr fontId="1"/>
  </si>
  <si>
    <t>　もって　います。</t>
    <phoneticPr fontId="1"/>
  </si>
  <si>
    <t>　でした。</t>
    <phoneticPr fontId="1"/>
  </si>
  <si>
    <t>うみに　</t>
    <phoneticPr fontId="1"/>
  </si>
  <si>
    <t>　すくなかったです。</t>
    <phoneticPr fontId="1"/>
  </si>
  <si>
    <t>、</t>
    <phoneticPr fontId="1"/>
  </si>
  <si>
    <t>　つくりました。</t>
    <phoneticPr fontId="1"/>
  </si>
  <si>
    <t>クッキーを</t>
    <phoneticPr fontId="1"/>
  </si>
  <si>
    <t>　もらいました。</t>
    <phoneticPr fontId="1"/>
  </si>
  <si>
    <t>さい</t>
    <phoneticPr fontId="1"/>
  </si>
  <si>
    <t>　いれました。</t>
    <phoneticPr fontId="1"/>
  </si>
  <si>
    <t>　とびました。</t>
    <phoneticPr fontId="1"/>
  </si>
  <si>
    <t>　うれました。</t>
    <phoneticPr fontId="1"/>
  </si>
  <si>
    <t>　かちました。</t>
    <phoneticPr fontId="1"/>
  </si>
  <si>
    <t>おにいさんは　きのう</t>
    <phoneticPr fontId="1"/>
  </si>
  <si>
    <t>こどもが　</t>
    <phoneticPr fontId="1"/>
  </si>
  <si>
    <t>　さいています。</t>
    <phoneticPr fontId="1"/>
  </si>
  <si>
    <t>　さいて　いました。</t>
    <phoneticPr fontId="1"/>
  </si>
  <si>
    <t>に　なっていました。</t>
    <phoneticPr fontId="1"/>
  </si>
  <si>
    <t>　すくないです。</t>
    <phoneticPr fontId="1"/>
  </si>
  <si>
    <t>　とししたです。</t>
    <phoneticPr fontId="1"/>
  </si>
  <si>
    <t>　たりません。</t>
    <phoneticPr fontId="1"/>
  </si>
  <si>
    <t>逆求小</t>
    <rPh sb="0" eb="1">
      <t>ギャク</t>
    </rPh>
    <rPh sb="1" eb="2">
      <t>キュウ</t>
    </rPh>
    <rPh sb="2" eb="3">
      <t>ショウ</t>
    </rPh>
    <phoneticPr fontId="1"/>
  </si>
  <si>
    <t>逆求大</t>
    <rPh sb="0" eb="1">
      <t>ギャク</t>
    </rPh>
    <rPh sb="1" eb="2">
      <t>キュウ</t>
    </rPh>
    <rPh sb="2" eb="3">
      <t>ダイ</t>
    </rPh>
    <phoneticPr fontId="1"/>
  </si>
  <si>
    <t>さで　まけました。</t>
    <phoneticPr fontId="1"/>
  </si>
  <si>
    <t>　はしりました。</t>
    <phoneticPr fontId="1"/>
  </si>
  <si>
    <t>　すくない　です。</t>
    <phoneticPr fontId="1"/>
  </si>
  <si>
    <t>　かいました。</t>
    <phoneticPr fontId="1"/>
  </si>
  <si>
    <t>　あそんで　います。</t>
    <phoneticPr fontId="1"/>
  </si>
  <si>
    <t>　うって　います。</t>
    <phoneticPr fontId="1"/>
  </si>
  <si>
    <t>あめが</t>
    <phoneticPr fontId="1"/>
  </si>
  <si>
    <t>　のぼりました。</t>
    <phoneticPr fontId="1"/>
  </si>
  <si>
    <t>　つれました。</t>
    <phoneticPr fontId="1"/>
  </si>
  <si>
    <t>例文</t>
    <rPh sb="0" eb="2">
      <t>レイブン</t>
    </rPh>
    <phoneticPr fontId="1"/>
  </si>
  <si>
    <t>加法</t>
    <rPh sb="0" eb="2">
      <t>カホウ</t>
    </rPh>
    <phoneticPr fontId="1"/>
  </si>
  <si>
    <t>減法</t>
    <rPh sb="0" eb="2">
      <t>ゲンポウ</t>
    </rPh>
    <phoneticPr fontId="1"/>
  </si>
  <si>
    <t>①</t>
    <phoneticPr fontId="1"/>
  </si>
  <si>
    <t>②</t>
    <phoneticPr fontId="1"/>
  </si>
  <si>
    <t>③</t>
    <phoneticPr fontId="1"/>
  </si>
  <si>
    <t>④</t>
    <phoneticPr fontId="1"/>
  </si>
  <si>
    <t>⑤</t>
    <phoneticPr fontId="1"/>
  </si>
  <si>
    <t>います。</t>
    <phoneticPr fontId="1"/>
  </si>
  <si>
    <t>よみました。</t>
    <phoneticPr fontId="1"/>
  </si>
  <si>
    <t>ありは、</t>
    <phoneticPr fontId="1"/>
  </si>
  <si>
    <t>さい</t>
    <phoneticPr fontId="1"/>
  </si>
  <si>
    <t>おりました。</t>
    <phoneticPr fontId="1"/>
  </si>
  <si>
    <t>くわがた　むしを　</t>
    <phoneticPr fontId="1"/>
  </si>
  <si>
    <t>みどりの　がようしは、</t>
    <phoneticPr fontId="1"/>
  </si>
  <si>
    <t>うしは、</t>
    <phoneticPr fontId="1"/>
  </si>
  <si>
    <t>ひとみさんは、</t>
    <phoneticPr fontId="1"/>
  </si>
  <si>
    <t>⑥</t>
    <phoneticPr fontId="1"/>
  </si>
  <si>
    <t>ボールは、</t>
    <phoneticPr fontId="1"/>
  </si>
  <si>
    <t>ぶたは、</t>
    <phoneticPr fontId="1"/>
  </si>
  <si>
    <t>レベル１</t>
    <phoneticPr fontId="1"/>
  </si>
  <si>
    <t>レベル２</t>
    <phoneticPr fontId="1"/>
  </si>
  <si>
    <t>レベル３</t>
    <phoneticPr fontId="1"/>
  </si>
  <si>
    <t>レベル４</t>
    <phoneticPr fontId="1"/>
  </si>
  <si>
    <t>つみきが個（こ）つんであります。そのうえに個（こ）つみました。つみきは、みんなで　なんこに　なりましたか。</t>
  </si>
  <si>
    <t>くるまが台（だい）とまっています。そこに台（だい）きました。くるまは、ぜんぶで　なんだいになりましたか。</t>
  </si>
  <si>
    <t>すいそうに　めだかがぴきおよいで　います。そこへぴきめだかを　いれました。めだかは、なんびきに　なりましたか。</t>
  </si>
  <si>
    <t>たくちゃんは、おもちゃを個（こ）もっています。おかあさんに個（こ）もらいました。たくちゃんの　おもちゃは、なんこに　なりましたか。</t>
  </si>
  <si>
    <t>むしかごに　せみがぴきはいって　います。やまでぴきつかまえて　いれました。むしかごの　せみは　なんびきですか。</t>
  </si>
  <si>
    <t>ゆりさんは、シールをまいもっています。おねえさんからまいもらいました。ゆりさんの　シールは　なんまいに　なりましたか。</t>
  </si>
  <si>
    <t>こうえんで　ハトが羽（わ）えさを　たべて　いました。そこに羽（わ）えさを　たべに　はとが　とんで　きました。なんわの　はとが　えさを　たべて　いますか。</t>
  </si>
  <si>
    <t>すずめが　でんせんに羽（わ）とまって　いました。そこに羽（わ）とんできました。すずめは　みんなで　なんわでしょう。</t>
  </si>
  <si>
    <t>にんじんが本（ぽん)ありました。おかあさんが本（ぽん)かってきました。ぜんぶで　なんぼんに　なりましたか。</t>
  </si>
  <si>
    <t>カブトムシをぴきつかまえました。おにいさんにぴきもらいました。かぶとむしは、ぜんぶで　なんびきでしょう。</t>
  </si>
  <si>
    <t>はこに　りんごが個（こ）はいって　います。そのはこに個（こ）りんごを　いれました。はこの　なかの　りんごは　なんこですか。</t>
  </si>
  <si>
    <t>いろがみで　つるを個（こ）おりました。あとから個（こ）おりました。ぜんぶで　なんこの　つるを　おりましたか。</t>
  </si>
  <si>
    <t>ゆうきくんは、ふうせんを個（こ）もっています。ピエロさん　から個（こ）もらいました。ゆうきくんの　ふうせんは　なんこに　なりましたか。</t>
  </si>
  <si>
    <t>こどもが人（にん）あそんでいます。そこへ人（にん）きて　いっしょに　あそびました。こどもは　みんなで　なんにんに　なりましたか。</t>
  </si>
  <si>
    <t>コアラがぴききのうえで　あそんでいました。そこへぴきこあらが　のぼって　きました。なんびきの　こあらが　きのうえで　あそんで　いますか。</t>
  </si>
  <si>
    <t>みゆきさんは、シールをまいもっています。おねえさんからまいもらうと、なんまいに　なりますか。</t>
  </si>
  <si>
    <t>きんぎょばちに　きんぎょがぴきいます。おとうさんが　ぴきいれました。きんぎょは　ぜんぶで　なんびきに　なりましたか。</t>
  </si>
  <si>
    <t>ありがぴきえさを　はこんで　いました。むこうから　ぴきの　えさを　はこんでいる　ありが　やって　きました。ありは　みんなで　なんびきに　なりましたか。</t>
  </si>
  <si>
    <t>バスに人（にん）おきゃくさんが　のっていました。つぎの　バスていで人（にん）のって　きました。いま　バスに　なんにんの　おきゃくさんが　のっていますか。</t>
  </si>
  <si>
    <t>いえに　えんぴつが本（ぽん)あります。おとうさんが　本（ぽん)かってきました。えんぴつは　なんぼんに　なりましたか。</t>
  </si>
  <si>
    <t>あひるが　いけに羽（わ）いました。そこへ　あひるが羽（わ）やってきました。いけの　あひるは　なんわに　なりましたか。</t>
  </si>
  <si>
    <t>いぬが　ぴきいます。きょうぴきあかちゃんが　うまれました。いぬは　ぜんぶで　なんびきに　なりましたか。</t>
  </si>
  <si>
    <t>みなとに　ふねがそうとまって　いました。ゆうがたに　なってそうかえって　きました。みなとの　ふねは　なんそうに　なりましたか。</t>
  </si>
  <si>
    <t>みきさんは　にんぎょうを個（こ）もっていました。たんじょうびで個（こ）もらいました。にんぎょうは　みんなで　なんこに　なりましたか。</t>
  </si>
  <si>
    <t>れいぞうこに　ジュースが本（ぽん)あります。また、本（ぽん)かってきました。ジュースは　ぜんぶで　なんぼんに　なりましたか。</t>
  </si>
  <si>
    <t>せみがぴききに　とまって　ないて　いました。そこへぴきとんできました。せみは　なんびきに　なりましたか。</t>
  </si>
  <si>
    <t>りょうの　でんしゃにりょうの　でんしゃを　つなぎました。なんりょうの　でんしゃに　なりましたか。</t>
  </si>
  <si>
    <t>ゆうがた　ほしが個（こ）ひかって　いました。くらく　なってきて個（こ）ふえました。ほしは　なんこ　ひかって　いますか。</t>
  </si>
  <si>
    <t>ゆうがた、たけやぶを　みると　たけのこが本（ぽん)はえて　いました。あさに　なって本（ぽん)はえて　きました。たけのこは　なんぼんに　なりましたか。</t>
  </si>
  <si>
    <t>ありがぴきすの　そとで　えさを　あつめて　います。するとぴきの　ありが　すから　でてきて　えさを　あつめはじめ　ました。なんびきの　ありが　えさを　あつめて　いますか。</t>
  </si>
  <si>
    <t>りすが　すのなかにぴきいました。よるに　なってぴきかえって　きました。すの　なかの　りすは　なんびきですか。</t>
  </si>
  <si>
    <t>にわに　はなが個（こ）さいて　います。あさ　みると　個（こ）ふえて　います。はなは　なんこ　さいていますか。</t>
  </si>
  <si>
    <t>ちゅうしゃじょうに　くるまが台（だい）とまって　います。そこへ台（だい）はいって　きました。ちゅうしゃじょうの　くるまは　なんだい　ですか。</t>
  </si>
  <si>
    <t>かごの　なかに　あめが個（こ）はいって　います。おとうとが　そこに個（こ）あめを　いれました。かごの　なかの　あめは　なんこ　ですか。</t>
  </si>
  <si>
    <t>おみせに　おきゃくさんが人（にん）います。すこし　すると　おきゃくさんが人（にん）ふえました。おみせに　おきゃくさんは　なんにん　いますか。</t>
  </si>
  <si>
    <t>りょうくんは　かいを　個（こ）とりました。それから　また個（こ）とりました。りょうくんは　なんこの　かいを　とりましたか。</t>
  </si>
  <si>
    <t>すいそうに　めだかがぴきはいって　います。ともだちから　もらった　めだかをぴきそこに　いれました。すいそうの　めだかは　なんびきですか。</t>
  </si>
  <si>
    <t>ほんを　さつもって　います。さつかりました。ほんは　なんさつ　ありますか。</t>
  </si>
  <si>
    <t>ともだち人（にん）で　てつぼうを　していました。そこへ　ともだちが人（にん）やってきました。みんなで　なんにんに　なりましたか。</t>
  </si>
  <si>
    <t>はるかさんは　おりがみをまいもって　いました。ひろしくんにまいもらいました。はるかさんの　おりがみは　なんまいに　なりましたか。</t>
  </si>
  <si>
    <t>こどもが人（にん）おふろに　はいって　います。そこへ　こどもが人（にん）はいって　きました。おふろには　なんにん　はいって　いますか。</t>
  </si>
  <si>
    <t>にわに　かたつむりがぴきいました。ちょうちょは、かたつむりよりぴきおおく　います。ちょうちょは、なんびきですか。</t>
  </si>
  <si>
    <t>あかい　がようしがまいあります。きいろの　がようしは、それよりまいおおいです。きいろの　がようしは　なんまい　ありますか。</t>
  </si>
  <si>
    <t>みどりの　えんぴつが本（ぽん）あります。あおの　えんぴつは、みどり　より本（ぽん）おおい　そうです。あおの　えんぴつは　なんぼんですか。</t>
  </si>
  <si>
    <t>ようこさんはさいです。おねえさんは、ようこさんよりさいとしうえです。おねえさんは、なんさいですか。</t>
  </si>
  <si>
    <t>さきちゃんは、たこやきを個（こ）たべました。おにいさんは、さきちゃんより個（こ）おおく　たべました。おにいさんは、なんこ　たべましたか。</t>
  </si>
  <si>
    <t>くだものやさんで　りんごが個（こ）うれました。みかんは、りんごより個（こ）おおく　うれました。みかんは、いくつ　うれたのでしょう。</t>
  </si>
  <si>
    <t>さかなやさんで　たこをぴきうって　いました。いかは、たこよりぴきおおく　うっています。いかは、なんびき　うっていますか。</t>
  </si>
  <si>
    <t>ケーキやさんで　プリンを個（こ）かいました。シュークリームは、プリンより個（こ）おおく　かいました。シュークリームは、なんこ　かいましたか。</t>
  </si>
  <si>
    <t>りえさんは、うんどうじょうをしゅうはしりました。おねえさんは、りえさんよりしゅうおおく　はしりました。おねえさんは、なんしゅう　はしりましたか。</t>
  </si>
  <si>
    <t>こうたくんは、あかい　いろがみをまいもっています。きいろの　いろがみは、あかい　いろがみよりまいおおいです。きいろの　いろがみは、なんまい　ありますか。</t>
  </si>
  <si>
    <t>すみれさんは、おりづるをぴきおりました。おねえさんは、すみれさんよりぴきたくさん　おりました。おねえさんは、なんびき　おりましたか。</t>
  </si>
  <si>
    <t>みどりさんは、なわとびを回（かい）とびました。おにいさんは、みどりさんより回（かい）おおく　とびました。おにいさんは、なんかい　とびましたか。</t>
  </si>
  <si>
    <t>みぎの　ポケットに　あめが個（こ）はいっています。ひだりの　ポケットには、みぎの　ポケットより個（こ）おおく　はいっています。ひだりの　ポケットには　なんこの　あめが　はいっていますか。</t>
  </si>
  <si>
    <t>あさがおの　はなが　さきました。あかい　はなは、個（こ）です。あおい　はなは、あかい　はなより個（こ）おおい　です。あおい　はなは、いくつ　さいたのでしょう。</t>
  </si>
  <si>
    <t>むしとりに　いきました。けんたくんは、ぴきつかまえ　ました。こうたくんは、けんたくん　よりぴきおおく　とりました。こうたくんは、なんびき　つかまえましたか。</t>
  </si>
  <si>
    <t>くわがた　むしを　ぴきつかまえ　ました。かぶとむしは、くわがたむしよりぴきおおく　つかまえました。かぶとむしは、なんびき　つかまえましたか。</t>
  </si>
  <si>
    <t>のぼりぼうを　きょうは回（かい）のぼりました。あしたは、きょうより回（かい）おおく　のぼる　つもりです。あしたは、なんかい　のぼる　よていですか。</t>
  </si>
  <si>
    <t>きのうは、きょうかしょを回（かい）よみました。きょうは、きのうより回（かい）たくさん　よみます。きょうは、なんかい　よみますか。</t>
  </si>
  <si>
    <t>ぶたがぴきいます。うしは、ぶたよりぴきおおく　います。うしは、なんびき　いますか。</t>
  </si>
  <si>
    <t>やおやさんで　きゅうりが本（ぽん）うれました。だいこんは、きゅうりより本（ぽん）おおく　うれました。だいこんは、なんぼん　うれましたか。</t>
  </si>
  <si>
    <t>ももたろうは、ごはんをはいたべました。ちからたろうは、ももたろうよりはいおおく　たべました。ちからたろうは、なんはい　ごはんを　たべましたか。</t>
  </si>
  <si>
    <t>うさぎは、うんどうじょうをしゅうはしりました。かめは、うさぎよりしゅうおおく　はしりました。かめは、なんしゅう　はしりましたか。</t>
  </si>
  <si>
    <t>ありがぴきいます。きりぎりすは、ありよりぴきおおい　です。きりぎりすは、なんびき　いますか。</t>
  </si>
  <si>
    <t>あかオニは、かなぼうを本（ぽん）もっています。あおオニは、あかオニより本（ぽん）おおく　もっています。あおオニは、なんぼん　かなぼうを　もって　いますか。</t>
  </si>
  <si>
    <t>いかは　たこよりぴきたくさん　います。たこは、ぴきです。いかは、なんびき　ですか。</t>
  </si>
  <si>
    <t>はらぺこ　たろうは、あさごはんをはいたべました。そして、おひるごはんを　あさごはんよりはいおおく　たべました。おひる　ごはんを　なんばい　たべましたか。</t>
  </si>
  <si>
    <t>ありは、きりぎりすよりぴきおおく　います。きりぎりすは、ぴきです。ありは、なんびき　いますか。</t>
  </si>
  <si>
    <t>きょうは、きのうよりはいおおく　おちゃを　のみました。きのうは、はいのみました。きょうは、なんばい　のみましたか。</t>
  </si>
  <si>
    <t>なしは、りんごより個（こ）おおく　あります。りんごは、個（こ）です。なしは、なんこ　ありますか。</t>
  </si>
  <si>
    <t>りんごは、みかんより個（こ）おおいです。みかんは、個（こ）です。りんごは、なんこ　ありますか。</t>
  </si>
  <si>
    <t>あかい　がようしは、みどりの　がようしよりまいおおいです。みどりの　がようしは、まいです。あかい　がようしは、なんまいですか。</t>
  </si>
  <si>
    <t>ぶたは、うしよりぴきおおくいます。うしは、ぴきいます。ぶたは、なんびき　いますか。</t>
  </si>
  <si>
    <t>さゆりさんは、ひとみさんよりさいとしうえです。ひとみさんは、さいです。さゆりさんは、なんさいですか。</t>
  </si>
  <si>
    <t>くろ　えんぴつは、あか　えんぴつより本（ぽん）おおいです。あか　えんぴつは本（ぽん）です。くろ　えんぴつは、なんぼんですか。</t>
  </si>
  <si>
    <t>とうふが、こんにゃくより丁（ちょう）おおく　あります。こんにゃくは、丁（ちょう）あります。とうふは、なんちょう　ありますか。</t>
  </si>
  <si>
    <t>きょうは、きのうより回（かい）おおく、のぼりぼうを　のぼります。きのうは、回（かい）のぼりました。きょうは、なんかい　のぼりますか。</t>
  </si>
  <si>
    <t>おにいさんは、おとうとよりしゅうおおく、うんどうじょうを　はしります。おとうとは、しゅうはしりました。おにいさんは、なんしゅう　はしりますか。</t>
  </si>
  <si>
    <t>きんたろうは、ちからたろう　よりはいたくさん　ごはんを　たべました。ちからたろうは、はいたべました。きんたろうは、なんばい　たべましたか。</t>
  </si>
  <si>
    <t>こうたくんは、</t>
    <phoneticPr fontId="1"/>
  </si>
  <si>
    <t>あげはちょうを</t>
    <phoneticPr fontId="1"/>
  </si>
  <si>
    <t>もんしろちょうを</t>
    <phoneticPr fontId="1"/>
  </si>
  <si>
    <t>なんびきの</t>
    <phoneticPr fontId="1"/>
  </si>
  <si>
    <t>なんまいの</t>
    <phoneticPr fontId="1"/>
  </si>
  <si>
    <t>けんいちくんは、</t>
    <phoneticPr fontId="1"/>
  </si>
  <si>
    <t>きょうは、</t>
    <phoneticPr fontId="1"/>
  </si>
  <si>
    <t>のぼりました。</t>
    <phoneticPr fontId="1"/>
  </si>
  <si>
    <t>食べた量の追加。</t>
    <rPh sb="0" eb="1">
      <t>タ</t>
    </rPh>
    <rPh sb="3" eb="4">
      <t>リョウ</t>
    </rPh>
    <rPh sb="5" eb="7">
      <t>ツイカ</t>
    </rPh>
    <phoneticPr fontId="1"/>
  </si>
  <si>
    <t>出て行った人の合計</t>
    <rPh sb="0" eb="1">
      <t>デ</t>
    </rPh>
    <rPh sb="2" eb="3">
      <t>イ</t>
    </rPh>
    <rPh sb="5" eb="6">
      <t>ヒト</t>
    </rPh>
    <rPh sb="7" eb="9">
      <t>ゴウケイ</t>
    </rPh>
    <phoneticPr fontId="1"/>
  </si>
  <si>
    <t>ちゅうしゃじょうに</t>
    <phoneticPr fontId="1"/>
  </si>
  <si>
    <t>そこに</t>
    <phoneticPr fontId="1"/>
  </si>
  <si>
    <t>そのあとで、</t>
    <phoneticPr fontId="1"/>
  </si>
  <si>
    <t>なんびきの　むしが</t>
    <phoneticPr fontId="1"/>
  </si>
  <si>
    <t>れいぞうこには、</t>
    <phoneticPr fontId="1"/>
  </si>
  <si>
    <t>あさ、</t>
    <phoneticPr fontId="1"/>
  </si>
  <si>
    <t>かぶとむしは、</t>
    <phoneticPr fontId="1"/>
  </si>
  <si>
    <t>でんしゃに　</t>
    <phoneticPr fontId="1"/>
  </si>
  <si>
    <t>あります。</t>
  </si>
  <si>
    <t>あります。</t>
    <phoneticPr fontId="1"/>
  </si>
  <si>
    <t>おおいです。</t>
    <phoneticPr fontId="1"/>
  </si>
  <si>
    <t>りんごが個（こ）あります。みかんは、りんごより個（こ）おおいです。みかんは、いくつあるでしょう。</t>
    <phoneticPr fontId="1"/>
  </si>
  <si>
    <t>おおく　もっています。</t>
  </si>
  <si>
    <t>まい</t>
  </si>
  <si>
    <t>です。</t>
    <phoneticPr fontId="1"/>
  </si>
  <si>
    <t>くわがたむしは、</t>
    <phoneticPr fontId="1"/>
  </si>
  <si>
    <t>りくくんは、</t>
    <phoneticPr fontId="1"/>
  </si>
  <si>
    <t>りんごは、</t>
  </si>
  <si>
    <t>みさきちゃんは、</t>
    <phoneticPr fontId="1"/>
  </si>
  <si>
    <t>もって　います。</t>
    <phoneticPr fontId="1"/>
  </si>
  <si>
    <t>きのうは、</t>
    <phoneticPr fontId="1"/>
  </si>
  <si>
    <t>そのあとで</t>
    <phoneticPr fontId="1"/>
  </si>
  <si>
    <t>基本</t>
    <rPh sb="0" eb="2">
      <t>キホン</t>
    </rPh>
    <phoneticPr fontId="1"/>
  </si>
  <si>
    <t>ももかさんは、</t>
    <phoneticPr fontId="1"/>
  </si>
  <si>
    <t>はじめに　なんぼんの　</t>
    <phoneticPr fontId="1"/>
  </si>
  <si>
    <t>もときくんは、</t>
    <phoneticPr fontId="1"/>
  </si>
  <si>
    <t>もときくんは</t>
    <phoneticPr fontId="1"/>
  </si>
  <si>
    <t>でんせんに　</t>
    <phoneticPr fontId="1"/>
  </si>
  <si>
    <t>はじめに　なんわの　</t>
    <phoneticPr fontId="1"/>
  </si>
  <si>
    <t>はじめに、なんぼんの　</t>
    <phoneticPr fontId="1"/>
  </si>
  <si>
    <t>まなみさんは、</t>
    <phoneticPr fontId="1"/>
  </si>
  <si>
    <t>ひまわりが</t>
    <phoneticPr fontId="1"/>
  </si>
  <si>
    <t>　さいています。</t>
  </si>
  <si>
    <t>ミニトマトが　</t>
    <phoneticPr fontId="1"/>
  </si>
  <si>
    <t>ありました。</t>
  </si>
  <si>
    <t>おとうさんに　</t>
    <phoneticPr fontId="1"/>
  </si>
  <si>
    <t>おとうさんに　</t>
    <phoneticPr fontId="1"/>
  </si>
  <si>
    <t>はじめに　</t>
    <phoneticPr fontId="1"/>
  </si>
  <si>
    <t>おもちゃが　</t>
    <phoneticPr fontId="1"/>
  </si>
  <si>
    <t>すいそうに　</t>
    <phoneticPr fontId="1"/>
  </si>
  <si>
    <t>おたまじゃくしは、</t>
  </si>
  <si>
    <t>こうえんに　</t>
    <phoneticPr fontId="1"/>
  </si>
  <si>
    <t>たまねぎが　</t>
    <phoneticPr fontId="1"/>
  </si>
  <si>
    <t>ゴキブリは　</t>
    <phoneticPr fontId="1"/>
  </si>
  <si>
    <t>ゴキブリが　</t>
    <phoneticPr fontId="1"/>
  </si>
  <si>
    <t>かきのきに　</t>
    <phoneticPr fontId="1"/>
  </si>
  <si>
    <t>かきは、</t>
    <phoneticPr fontId="1"/>
  </si>
  <si>
    <t>うんどうじょうで　</t>
    <phoneticPr fontId="1"/>
  </si>
  <si>
    <t>だいくんは、</t>
    <phoneticPr fontId="1"/>
  </si>
  <si>
    <t>つくりました。</t>
  </si>
  <si>
    <t>ありが　えさを　</t>
    <phoneticPr fontId="1"/>
  </si>
  <si>
    <t>さがして　います。</t>
  </si>
  <si>
    <t>びんに　うめぼしが　</t>
    <phoneticPr fontId="1"/>
  </si>
  <si>
    <t>えんぴつを　</t>
    <phoneticPr fontId="1"/>
  </si>
  <si>
    <t>もらいました。</t>
  </si>
  <si>
    <t>ちかさんは、</t>
    <phoneticPr fontId="1"/>
  </si>
  <si>
    <t>合併</t>
    <rPh sb="0" eb="2">
      <t>ガッペイ</t>
    </rPh>
    <phoneticPr fontId="1"/>
  </si>
  <si>
    <t>求残</t>
    <rPh sb="0" eb="1">
      <t>キュウ</t>
    </rPh>
    <rPh sb="1" eb="2">
      <t>ザン</t>
    </rPh>
    <phoneticPr fontId="1"/>
  </si>
  <si>
    <t>求補</t>
    <rPh sb="0" eb="1">
      <t>キュウ</t>
    </rPh>
    <rPh sb="1" eb="2">
      <t>ホ</t>
    </rPh>
    <phoneticPr fontId="1"/>
  </si>
  <si>
    <t>求小</t>
    <rPh sb="0" eb="1">
      <t>キュウ</t>
    </rPh>
    <rPh sb="1" eb="2">
      <t>ショウ</t>
    </rPh>
    <phoneticPr fontId="1"/>
  </si>
  <si>
    <t>　いますか。</t>
  </si>
  <si>
    <t>なんびきに　</t>
    <phoneticPr fontId="1"/>
  </si>
  <si>
    <t>みかんは、</t>
    <phoneticPr fontId="1"/>
  </si>
  <si>
    <t>きよしくんは、</t>
    <phoneticPr fontId="1"/>
  </si>
  <si>
    <t>きいろの　えんぴつは、</t>
    <phoneticPr fontId="1"/>
  </si>
  <si>
    <t>おねえさんは、</t>
    <phoneticPr fontId="1"/>
  </si>
  <si>
    <t>なんさいですか。</t>
  </si>
  <si>
    <t>いかは、</t>
    <phoneticPr fontId="1"/>
  </si>
  <si>
    <t>シュークリームは、</t>
    <phoneticPr fontId="1"/>
  </si>
  <si>
    <t>いもうとは、</t>
    <phoneticPr fontId="1"/>
  </si>
  <si>
    <t>うさぎと　かめが　</t>
    <phoneticPr fontId="1"/>
  </si>
  <si>
    <t>こうたくんは、</t>
    <phoneticPr fontId="1"/>
  </si>
  <si>
    <t>なんびき　いますか。</t>
  </si>
  <si>
    <t>みずきさんは、</t>
    <phoneticPr fontId="1"/>
  </si>
  <si>
    <t>なんわ　</t>
    <phoneticPr fontId="1"/>
  </si>
  <si>
    <t>のこって　いますか。</t>
  </si>
  <si>
    <t>つかっていない　</t>
    <phoneticPr fontId="1"/>
  </si>
  <si>
    <t>きゅうりは　なんぼん　</t>
    <phoneticPr fontId="1"/>
  </si>
  <si>
    <t>文
21</t>
    <rPh sb="0" eb="1">
      <t>ブン</t>
    </rPh>
    <phoneticPr fontId="1"/>
  </si>
  <si>
    <t>文
11</t>
    <rPh sb="0" eb="1">
      <t>ブン</t>
    </rPh>
    <phoneticPr fontId="1"/>
  </si>
  <si>
    <t>数
11</t>
    <rPh sb="0" eb="1">
      <t>スウ</t>
    </rPh>
    <phoneticPr fontId="1"/>
  </si>
  <si>
    <t>単
11</t>
    <rPh sb="0" eb="1">
      <t>タン</t>
    </rPh>
    <phoneticPr fontId="1"/>
  </si>
  <si>
    <t>文
12</t>
    <rPh sb="0" eb="1">
      <t>ブン</t>
    </rPh>
    <phoneticPr fontId="1"/>
  </si>
  <si>
    <t>数
12</t>
    <rPh sb="0" eb="1">
      <t>スウ</t>
    </rPh>
    <phoneticPr fontId="1"/>
  </si>
  <si>
    <t>単
12</t>
    <rPh sb="0" eb="1">
      <t>タン</t>
    </rPh>
    <phoneticPr fontId="1"/>
  </si>
  <si>
    <t>文
13</t>
    <rPh sb="0" eb="1">
      <t>ブン</t>
    </rPh>
    <phoneticPr fontId="1"/>
  </si>
  <si>
    <t>数
21</t>
    <rPh sb="0" eb="1">
      <t>スウ</t>
    </rPh>
    <phoneticPr fontId="1"/>
  </si>
  <si>
    <t>単
21</t>
    <rPh sb="0" eb="1">
      <t>タン</t>
    </rPh>
    <phoneticPr fontId="1"/>
  </si>
  <si>
    <t>文
22</t>
    <rPh sb="0" eb="1">
      <t>ブン</t>
    </rPh>
    <phoneticPr fontId="1"/>
  </si>
  <si>
    <t>単
22</t>
    <rPh sb="0" eb="1">
      <t>タン</t>
    </rPh>
    <phoneticPr fontId="1"/>
  </si>
  <si>
    <t>数
22</t>
    <rPh sb="0" eb="1">
      <t>スウ</t>
    </rPh>
    <phoneticPr fontId="1"/>
  </si>
  <si>
    <t>文
23</t>
    <rPh sb="0" eb="1">
      <t>ブン</t>
    </rPh>
    <phoneticPr fontId="1"/>
  </si>
  <si>
    <t>文
31</t>
    <rPh sb="0" eb="1">
      <t>ブン</t>
    </rPh>
    <phoneticPr fontId="1"/>
  </si>
  <si>
    <t>数
31</t>
    <rPh sb="0" eb="1">
      <t>スウ</t>
    </rPh>
    <phoneticPr fontId="1"/>
  </si>
  <si>
    <t>単
31</t>
    <rPh sb="0" eb="1">
      <t>タン</t>
    </rPh>
    <phoneticPr fontId="1"/>
  </si>
  <si>
    <t>文
32</t>
    <rPh sb="0" eb="1">
      <t>ブン</t>
    </rPh>
    <phoneticPr fontId="1"/>
  </si>
  <si>
    <t>数
32</t>
    <rPh sb="0" eb="1">
      <t>スウ</t>
    </rPh>
    <phoneticPr fontId="1"/>
  </si>
  <si>
    <t>単
32</t>
    <rPh sb="0" eb="1">
      <t>タン</t>
    </rPh>
    <phoneticPr fontId="1"/>
  </si>
  <si>
    <t>文
33</t>
    <rPh sb="0" eb="1">
      <t>ブン</t>
    </rPh>
    <phoneticPr fontId="1"/>
  </si>
  <si>
    <t>文
41</t>
    <rPh sb="0" eb="1">
      <t>ブン</t>
    </rPh>
    <phoneticPr fontId="1"/>
  </si>
  <si>
    <t>数
41</t>
    <rPh sb="0" eb="1">
      <t>スウ</t>
    </rPh>
    <phoneticPr fontId="1"/>
  </si>
  <si>
    <t>単
41</t>
    <rPh sb="0" eb="1">
      <t>タン</t>
    </rPh>
    <phoneticPr fontId="1"/>
  </si>
  <si>
    <t>文
42</t>
    <rPh sb="0" eb="1">
      <t>ブン</t>
    </rPh>
    <phoneticPr fontId="1"/>
  </si>
  <si>
    <t>数
42</t>
    <rPh sb="0" eb="1">
      <t>スウ</t>
    </rPh>
    <phoneticPr fontId="1"/>
  </si>
  <si>
    <t>単
42</t>
    <rPh sb="0" eb="1">
      <t>タン</t>
    </rPh>
    <phoneticPr fontId="1"/>
  </si>
  <si>
    <t>文
43</t>
    <rPh sb="0" eb="1">
      <t>ブン</t>
    </rPh>
    <phoneticPr fontId="1"/>
  </si>
  <si>
    <t>こ</t>
    <phoneticPr fontId="1"/>
  </si>
  <si>
    <t>おすの</t>
    <phoneticPr fontId="1"/>
  </si>
  <si>
    <t>とう</t>
    <phoneticPr fontId="1"/>
  </si>
  <si>
    <t>めすの</t>
    <phoneticPr fontId="1"/>
  </si>
  <si>
    <t>らいおんは、</t>
    <phoneticPr fontId="1"/>
  </si>
  <si>
    <t>しろい</t>
    <phoneticPr fontId="1"/>
  </si>
  <si>
    <t>　あそんで</t>
    <phoneticPr fontId="1"/>
  </si>
  <si>
    <t>なんにんの</t>
    <phoneticPr fontId="1"/>
  </si>
  <si>
    <t>　こどもが</t>
    <phoneticPr fontId="1"/>
  </si>
  <si>
    <t>なんこ</t>
    <phoneticPr fontId="1"/>
  </si>
  <si>
    <t>だい</t>
    <phoneticPr fontId="1"/>
  </si>
  <si>
    <t>　いきました。</t>
    <phoneticPr fontId="1"/>
  </si>
  <si>
    <t>メダカは、</t>
    <phoneticPr fontId="1"/>
  </si>
  <si>
    <t>　のぼり</t>
    <phoneticPr fontId="1"/>
  </si>
  <si>
    <t>　ました。</t>
    <phoneticPr fontId="1"/>
  </si>
  <si>
    <t>　のこって</t>
    <phoneticPr fontId="1"/>
  </si>
  <si>
    <t>わ</t>
    <phoneticPr fontId="1"/>
  </si>
  <si>
    <t>なんまい</t>
    <phoneticPr fontId="1"/>
  </si>
  <si>
    <t>はらぺこたろうは、</t>
    <phoneticPr fontId="1"/>
  </si>
  <si>
    <t>ごはんを</t>
    <phoneticPr fontId="1"/>
  </si>
  <si>
    <t>おきゃくさんが</t>
    <phoneticPr fontId="1"/>
  </si>
  <si>
    <t>　おきゃくさんが</t>
    <phoneticPr fontId="1"/>
  </si>
  <si>
    <t>合併１</t>
    <rPh sb="0" eb="2">
      <t>ガッペイ</t>
    </rPh>
    <phoneticPr fontId="1"/>
  </si>
  <si>
    <t>　つみました。</t>
    <phoneticPr fontId="1"/>
  </si>
  <si>
    <t>なんこの</t>
    <phoneticPr fontId="1"/>
  </si>
  <si>
    <t>　はいって</t>
    <phoneticPr fontId="1"/>
  </si>
  <si>
    <t>　きました。</t>
    <phoneticPr fontId="1"/>
  </si>
  <si>
    <t>　くるまは、</t>
    <phoneticPr fontId="1"/>
  </si>
  <si>
    <t>　いれました。</t>
    <phoneticPr fontId="1"/>
  </si>
  <si>
    <t>　なりましたか。</t>
    <phoneticPr fontId="1"/>
  </si>
  <si>
    <t>　とまっていました。</t>
    <phoneticPr fontId="1"/>
  </si>
  <si>
    <t>　 およいでいました。</t>
    <phoneticPr fontId="1"/>
  </si>
  <si>
    <t>たくちゃんは、</t>
    <phoneticPr fontId="1"/>
  </si>
  <si>
    <t>　カードを　もっていますか。</t>
    <phoneticPr fontId="1"/>
  </si>
  <si>
    <t>　はいって　いました。</t>
    <phoneticPr fontId="1"/>
  </si>
  <si>
    <t>　つかまえて　いれました。</t>
    <phoneticPr fontId="1"/>
  </si>
  <si>
    <t>ゆりさんは、</t>
    <phoneticPr fontId="1"/>
  </si>
  <si>
    <t>　もっていました。</t>
    <phoneticPr fontId="1"/>
  </si>
  <si>
    <t>　しました。</t>
    <phoneticPr fontId="1"/>
  </si>
  <si>
    <t>　なんばい　たべましたか。</t>
    <phoneticPr fontId="1"/>
  </si>
  <si>
    <t>わ</t>
    <phoneticPr fontId="1"/>
  </si>
  <si>
    <t>　えさを</t>
    <phoneticPr fontId="1"/>
  </si>
  <si>
    <t>　とんで　きました。</t>
    <phoneticPr fontId="1"/>
  </si>
  <si>
    <t>　たべていました。</t>
    <phoneticPr fontId="1"/>
  </si>
  <si>
    <t>こうえんでは、</t>
    <phoneticPr fontId="1"/>
  </si>
  <si>
    <t>なんわの　はとが</t>
    <phoneticPr fontId="1"/>
  </si>
  <si>
    <t>　えさを　たべて　いますか。</t>
    <phoneticPr fontId="1"/>
  </si>
  <si>
    <t>　なりましたか。</t>
  </si>
  <si>
    <t>かい</t>
    <phoneticPr fontId="1"/>
  </si>
  <si>
    <t>　よんでいます。</t>
    <phoneticPr fontId="1"/>
  </si>
  <si>
    <t>　とんで</t>
    <phoneticPr fontId="1"/>
  </si>
  <si>
    <t>　きました。</t>
    <phoneticPr fontId="1"/>
  </si>
  <si>
    <t>　はいっていますか。</t>
  </si>
  <si>
    <t>　くれました。</t>
    <phoneticPr fontId="1"/>
  </si>
  <si>
    <t>　もっていますか。</t>
  </si>
  <si>
    <t>　はいっていました。</t>
    <phoneticPr fontId="1"/>
  </si>
  <si>
    <t>なんびきの　せみが</t>
    <phoneticPr fontId="1"/>
  </si>
  <si>
    <t>　はいってきました。</t>
    <phoneticPr fontId="1"/>
  </si>
  <si>
    <t>　なわとびを</t>
    <phoneticPr fontId="1"/>
  </si>
  <si>
    <t>なんだいの　くるまが</t>
    <phoneticPr fontId="1"/>
  </si>
  <si>
    <t>なんびきに</t>
    <phoneticPr fontId="1"/>
  </si>
  <si>
    <t>　いれました。</t>
    <phoneticPr fontId="1"/>
  </si>
  <si>
    <t>せんばづるを</t>
    <phoneticPr fontId="1"/>
  </si>
  <si>
    <t>　おって</t>
    <phoneticPr fontId="1"/>
  </si>
  <si>
    <t>　います。</t>
    <phoneticPr fontId="1"/>
  </si>
  <si>
    <t>　おりました。</t>
    <phoneticPr fontId="1"/>
  </si>
  <si>
    <t>きょうは、</t>
    <phoneticPr fontId="1"/>
  </si>
  <si>
    <t>おりづるは、</t>
    <phoneticPr fontId="1"/>
  </si>
  <si>
    <t>なんわに</t>
    <phoneticPr fontId="1"/>
  </si>
  <si>
    <t>なりましたか。</t>
    <phoneticPr fontId="1"/>
  </si>
  <si>
    <t>ふでばこに</t>
    <phoneticPr fontId="1"/>
  </si>
  <si>
    <t>なんぼんの　えんぴつが</t>
    <phoneticPr fontId="1"/>
  </si>
  <si>
    <t>　はいっていますか。</t>
    <phoneticPr fontId="1"/>
  </si>
  <si>
    <t>りょう</t>
    <phoneticPr fontId="1"/>
  </si>
  <si>
    <t>　ふえました。</t>
    <phoneticPr fontId="1"/>
  </si>
  <si>
    <t>　にげました。</t>
    <phoneticPr fontId="1"/>
  </si>
  <si>
    <t>　にげましたか。</t>
    <phoneticPr fontId="1"/>
  </si>
  <si>
    <t>８にんの　こどもが</t>
    <phoneticPr fontId="1"/>
  </si>
  <si>
    <t>　すてました。</t>
    <phoneticPr fontId="1"/>
  </si>
  <si>
    <t>　すてます。</t>
    <phoneticPr fontId="1"/>
  </si>
  <si>
    <t>　くるまが　100だい</t>
    <phoneticPr fontId="1"/>
  </si>
  <si>
    <t>　の　くるまが</t>
    <phoneticPr fontId="1"/>
  </si>
  <si>
    <t>　でていきました。</t>
    <phoneticPr fontId="1"/>
  </si>
  <si>
    <t>なんだいの</t>
    <phoneticPr fontId="1"/>
  </si>
  <si>
    <t>　くるまが　でて　いきましたか。</t>
    <phoneticPr fontId="1"/>
  </si>
  <si>
    <t>　おちば　そうじを</t>
    <phoneticPr fontId="1"/>
  </si>
  <si>
    <t>　しています。</t>
    <phoneticPr fontId="1"/>
  </si>
  <si>
    <t>ふくろ</t>
    <phoneticPr fontId="1"/>
  </si>
  <si>
    <t>　の　おちばを</t>
    <phoneticPr fontId="1"/>
  </si>
  <si>
    <t>なんふくろの</t>
    <phoneticPr fontId="1"/>
  </si>
  <si>
    <t>　おちばを</t>
    <phoneticPr fontId="1"/>
  </si>
  <si>
    <t>ことしは、</t>
    <phoneticPr fontId="1"/>
  </si>
  <si>
    <t>かきのきに　かきが</t>
    <phoneticPr fontId="1"/>
  </si>
  <si>
    <t>　100こ　できました。</t>
    <phoneticPr fontId="1"/>
  </si>
  <si>
    <t>　なんこの　かきを</t>
    <phoneticPr fontId="1"/>
  </si>
  <si>
    <t>　とりましたか。</t>
    <phoneticPr fontId="1"/>
  </si>
  <si>
    <t>モンシロチョウの</t>
    <phoneticPr fontId="1"/>
  </si>
  <si>
    <t>ようちゅうを</t>
    <phoneticPr fontId="1"/>
  </si>
  <si>
    <t>　かっています。</t>
    <phoneticPr fontId="1"/>
  </si>
  <si>
    <t>とんで　いきました。</t>
    <phoneticPr fontId="1"/>
  </si>
  <si>
    <t>　なんびきが</t>
    <phoneticPr fontId="1"/>
  </si>
  <si>
    <t>とんで　いきましたか。</t>
    <phoneticPr fontId="1"/>
  </si>
  <si>
    <t>発展（逆文）</t>
    <rPh sb="0" eb="2">
      <t>ハッテン</t>
    </rPh>
    <rPh sb="3" eb="4">
      <t>ギャク</t>
    </rPh>
    <rPh sb="4" eb="5">
      <t>ブン</t>
    </rPh>
    <phoneticPr fontId="1"/>
  </si>
  <si>
    <t>発展（言葉）</t>
    <rPh sb="0" eb="2">
      <t>ハッテン</t>
    </rPh>
    <rPh sb="3" eb="5">
      <t>コトバ</t>
    </rPh>
    <phoneticPr fontId="1"/>
  </si>
  <si>
    <t>こ</t>
    <phoneticPr fontId="1"/>
  </si>
  <si>
    <t>いくつ</t>
    <phoneticPr fontId="1"/>
  </si>
  <si>
    <t>　あるでしょう。</t>
    <phoneticPr fontId="1"/>
  </si>
  <si>
    <t>とおるくんは、</t>
    <phoneticPr fontId="1"/>
  </si>
  <si>
    <t>どんぐりを</t>
    <phoneticPr fontId="1"/>
  </si>
  <si>
    <t>　もっています。</t>
    <phoneticPr fontId="1"/>
  </si>
  <si>
    <t>きよしくんは、</t>
    <phoneticPr fontId="1"/>
  </si>
  <si>
    <t>とう</t>
    <phoneticPr fontId="1"/>
  </si>
  <si>
    <t>います。</t>
    <phoneticPr fontId="1"/>
  </si>
  <si>
    <t>ブタは、</t>
    <phoneticPr fontId="1"/>
  </si>
  <si>
    <t>　おおいです。</t>
    <phoneticPr fontId="1"/>
  </si>
  <si>
    <t>なんとう</t>
    <phoneticPr fontId="1"/>
  </si>
  <si>
    <t>　いますか。</t>
    <phoneticPr fontId="1"/>
  </si>
  <si>
    <t>にわに</t>
    <phoneticPr fontId="1"/>
  </si>
  <si>
    <t>ちょうちょは、</t>
    <phoneticPr fontId="1"/>
  </si>
  <si>
    <t>　います。</t>
    <phoneticPr fontId="1"/>
  </si>
  <si>
    <t>　おおいです。</t>
    <phoneticPr fontId="1"/>
  </si>
  <si>
    <t>なんびき</t>
    <phoneticPr fontId="1"/>
  </si>
  <si>
    <t>きいろい　がようしは、</t>
    <phoneticPr fontId="1"/>
  </si>
  <si>
    <t>まい</t>
    <phoneticPr fontId="1"/>
  </si>
  <si>
    <t>きいろの　がようしは、</t>
    <phoneticPr fontId="1"/>
  </si>
  <si>
    <t>なんまい</t>
    <phoneticPr fontId="1"/>
  </si>
  <si>
    <t>　ありますか。</t>
  </si>
  <si>
    <t>きいろのえんぴつは、</t>
    <phoneticPr fontId="1"/>
  </si>
  <si>
    <t>なんぼん</t>
    <phoneticPr fontId="1"/>
  </si>
  <si>
    <t>さい</t>
    <phoneticPr fontId="1"/>
  </si>
  <si>
    <t>おねえさんは、</t>
    <phoneticPr fontId="1"/>
  </si>
  <si>
    <t>　としうえです。</t>
    <phoneticPr fontId="1"/>
  </si>
  <si>
    <t>なんさい</t>
    <phoneticPr fontId="1"/>
  </si>
  <si>
    <t>　ですか。</t>
    <phoneticPr fontId="1"/>
  </si>
  <si>
    <t>くだものやさんで、</t>
    <phoneticPr fontId="1"/>
  </si>
  <si>
    <t>こ</t>
    <phoneticPr fontId="1"/>
  </si>
  <si>
    <t>　うれました。</t>
    <phoneticPr fontId="1"/>
  </si>
  <si>
    <t>みかんは、</t>
    <phoneticPr fontId="1"/>
  </si>
  <si>
    <t>　おおく　うれました。</t>
    <phoneticPr fontId="1"/>
  </si>
  <si>
    <t>いくつ</t>
    <phoneticPr fontId="1"/>
  </si>
  <si>
    <t>　うれましたか。</t>
    <phoneticPr fontId="1"/>
  </si>
  <si>
    <t>さかなやさんで、</t>
    <phoneticPr fontId="1"/>
  </si>
  <si>
    <t>　うって　いました。</t>
    <phoneticPr fontId="1"/>
  </si>
  <si>
    <t>いかは、</t>
    <phoneticPr fontId="1"/>
  </si>
  <si>
    <t>　たくさん　うっています。</t>
    <phoneticPr fontId="1"/>
  </si>
  <si>
    <t>なんびき</t>
    <phoneticPr fontId="1"/>
  </si>
  <si>
    <t>　うっていますか。</t>
    <phoneticPr fontId="1"/>
  </si>
  <si>
    <t>ケーキやさんで</t>
    <phoneticPr fontId="1"/>
  </si>
  <si>
    <t>プリンとシュークリームを</t>
    <phoneticPr fontId="1"/>
  </si>
  <si>
    <t>　かいました。</t>
    <phoneticPr fontId="1"/>
  </si>
  <si>
    <t>かいました。</t>
    <phoneticPr fontId="1"/>
  </si>
  <si>
    <t>　たくさん　かいました。</t>
    <phoneticPr fontId="1"/>
  </si>
  <si>
    <t>プリンを、</t>
    <phoneticPr fontId="1"/>
  </si>
  <si>
    <t>シュークリームを</t>
    <phoneticPr fontId="1"/>
  </si>
  <si>
    <t>　いくつ</t>
    <phoneticPr fontId="1"/>
  </si>
  <si>
    <t>　かいましたか。</t>
    <phoneticPr fontId="1"/>
  </si>
  <si>
    <t>りえさんは、</t>
    <phoneticPr fontId="1"/>
  </si>
  <si>
    <t>しゅう</t>
    <phoneticPr fontId="1"/>
  </si>
  <si>
    <t>うんどうじょうを</t>
    <phoneticPr fontId="1"/>
  </si>
  <si>
    <t>　はしりました。</t>
    <phoneticPr fontId="1"/>
  </si>
  <si>
    <t>いもうとは、</t>
    <phoneticPr fontId="1"/>
  </si>
  <si>
    <t>　おおく　はしりました。</t>
    <phoneticPr fontId="1"/>
  </si>
  <si>
    <t>なんしゅう</t>
    <phoneticPr fontId="1"/>
  </si>
  <si>
    <t>　はしりましたか。</t>
    <phoneticPr fontId="1"/>
  </si>
  <si>
    <t>みぎの　ポケットに</t>
    <phoneticPr fontId="1"/>
  </si>
  <si>
    <t>　はいっています。</t>
    <phoneticPr fontId="1"/>
  </si>
  <si>
    <t>ひだりの　ポケットには、</t>
    <phoneticPr fontId="1"/>
  </si>
  <si>
    <t>　たくさん　はいっています。</t>
    <phoneticPr fontId="1"/>
  </si>
  <si>
    <t>ひだりの　ポケットには、</t>
    <phoneticPr fontId="1"/>
  </si>
  <si>
    <t>なんこの</t>
    <phoneticPr fontId="1"/>
  </si>
  <si>
    <t>　あめが　はいっていますか。</t>
    <phoneticPr fontId="1"/>
  </si>
  <si>
    <t>　はしりました。</t>
    <phoneticPr fontId="1"/>
  </si>
  <si>
    <t>かめは、</t>
    <phoneticPr fontId="1"/>
  </si>
  <si>
    <t>　おおく　はしりました。</t>
    <phoneticPr fontId="1"/>
  </si>
  <si>
    <t>りくくんと　こうたくんが、</t>
    <phoneticPr fontId="1"/>
  </si>
  <si>
    <t>むしとりに</t>
    <phoneticPr fontId="1"/>
  </si>
  <si>
    <t>　いきました。</t>
    <phoneticPr fontId="1"/>
  </si>
  <si>
    <t>　つかまえました。</t>
    <phoneticPr fontId="1"/>
  </si>
  <si>
    <t>こうたくんは、</t>
    <phoneticPr fontId="1"/>
  </si>
  <si>
    <t>　たくさん　つかまえました。</t>
    <phoneticPr fontId="1"/>
  </si>
  <si>
    <t>なんびき</t>
    <phoneticPr fontId="1"/>
  </si>
  <si>
    <t>　つかまえましたか。</t>
    <phoneticPr fontId="1"/>
  </si>
  <si>
    <t>　ありますか。</t>
    <phoneticPr fontId="1"/>
  </si>
  <si>
    <t>おやつを　</t>
    <phoneticPr fontId="1"/>
  </si>
  <si>
    <t>　かいます。</t>
    <phoneticPr fontId="1"/>
  </si>
  <si>
    <t>クッキーより</t>
    <phoneticPr fontId="1"/>
  </si>
  <si>
    <t>あめを</t>
    <phoneticPr fontId="1"/>
  </si>
  <si>
    <t>　たくさん　かいます。</t>
    <phoneticPr fontId="1"/>
  </si>
  <si>
    <t>　かえば　いいでしょう。</t>
    <phoneticPr fontId="1"/>
  </si>
  <si>
    <t>クッキーを、</t>
    <phoneticPr fontId="1"/>
  </si>
  <si>
    <t>あめを、</t>
    <phoneticPr fontId="1"/>
  </si>
  <si>
    <t>かぶとむし　と</t>
    <phoneticPr fontId="1"/>
  </si>
  <si>
    <t>　くわがたむしが</t>
    <phoneticPr fontId="1"/>
  </si>
  <si>
    <t>　います。</t>
  </si>
  <si>
    <t>みさきちゃんより</t>
    <phoneticPr fontId="1"/>
  </si>
  <si>
    <t>おにいちゃんは、</t>
    <phoneticPr fontId="1"/>
  </si>
  <si>
    <t>くいしんぼうたろうより</t>
    <phoneticPr fontId="1"/>
  </si>
  <si>
    <t>　たくさん</t>
    <phoneticPr fontId="1"/>
  </si>
  <si>
    <t>くいしんぼうたろうは、</t>
    <phoneticPr fontId="1"/>
  </si>
  <si>
    <t>なんばい</t>
    <phoneticPr fontId="1"/>
  </si>
  <si>
    <t>　たべましたか。</t>
    <phoneticPr fontId="1"/>
  </si>
  <si>
    <t>いろがみを</t>
    <phoneticPr fontId="1"/>
  </si>
  <si>
    <t>　もっていますか。</t>
    <phoneticPr fontId="1"/>
  </si>
  <si>
    <t>けんたくんは、</t>
    <phoneticPr fontId="1"/>
  </si>
  <si>
    <t>まいにち　なわとびを　</t>
    <phoneticPr fontId="1"/>
  </si>
  <si>
    <t>　たくさん　とびました。</t>
    <phoneticPr fontId="1"/>
  </si>
  <si>
    <t>なんかい</t>
    <phoneticPr fontId="1"/>
  </si>
  <si>
    <t>　とびましたか。</t>
    <phoneticPr fontId="1"/>
  </si>
  <si>
    <t>バスに　たくさんの</t>
    <phoneticPr fontId="1"/>
  </si>
  <si>
    <t>　のっています。</t>
    <phoneticPr fontId="1"/>
  </si>
  <si>
    <t>ふたつめの　えきで</t>
    <phoneticPr fontId="1"/>
  </si>
  <si>
    <t>　たくさん　おりました。</t>
    <phoneticPr fontId="1"/>
  </si>
  <si>
    <t>　おきゃくさんが。</t>
    <phoneticPr fontId="1"/>
  </si>
  <si>
    <t>　おりましたか。</t>
    <phoneticPr fontId="1"/>
  </si>
  <si>
    <t>さきちゃんは、</t>
    <phoneticPr fontId="1"/>
  </si>
  <si>
    <t>おにいさんは、</t>
    <phoneticPr fontId="1"/>
  </si>
  <si>
    <t>　たくさん　たべました。</t>
    <phoneticPr fontId="1"/>
  </si>
  <si>
    <t>　たくさん　にげました。</t>
    <phoneticPr fontId="1"/>
  </si>
  <si>
    <t>たいちくんは、</t>
    <phoneticPr fontId="1"/>
  </si>
  <si>
    <t>　つかい　ました。</t>
    <phoneticPr fontId="1"/>
  </si>
  <si>
    <t>　たくさん　つかいました。</t>
    <phoneticPr fontId="1"/>
  </si>
  <si>
    <t>おりがみを</t>
    <phoneticPr fontId="1"/>
  </si>
  <si>
    <t>　なんまい　つかいましたか。</t>
  </si>
  <si>
    <t>　たくさんあります。</t>
  </si>
  <si>
    <t>きのう、</t>
    <phoneticPr fontId="1"/>
  </si>
  <si>
    <t>　へりました。</t>
    <phoneticPr fontId="1"/>
  </si>
  <si>
    <t>あめが　なんこ</t>
    <phoneticPr fontId="1"/>
  </si>
  <si>
    <t>　へりますか。</t>
    <phoneticPr fontId="1"/>
  </si>
  <si>
    <t>　でて　いきました。</t>
    <phoneticPr fontId="1"/>
  </si>
  <si>
    <t>　たくさん　でていきました。</t>
    <phoneticPr fontId="1"/>
  </si>
  <si>
    <t>あとから</t>
    <phoneticPr fontId="1"/>
  </si>
  <si>
    <t>なんびきの　ありが</t>
    <phoneticPr fontId="1"/>
  </si>
  <si>
    <t>　でていきましたか。</t>
    <phoneticPr fontId="1"/>
  </si>
  <si>
    <t>はこに　</t>
    <phoneticPr fontId="1"/>
  </si>
  <si>
    <t>　はいって　います。</t>
  </si>
  <si>
    <t>はじめに</t>
    <phoneticPr fontId="1"/>
  </si>
  <si>
    <t>　はこから</t>
    <phoneticPr fontId="1"/>
  </si>
  <si>
    <t>　おおく　とります。</t>
    <phoneticPr fontId="1"/>
  </si>
  <si>
    <t>2かいめは、</t>
    <phoneticPr fontId="1"/>
  </si>
  <si>
    <t>なんこの　りんごを</t>
    <phoneticPr fontId="1"/>
  </si>
  <si>
    <t>　とりますか。</t>
    <phoneticPr fontId="1"/>
  </si>
  <si>
    <t>みさきちゃんの</t>
    <phoneticPr fontId="1"/>
  </si>
  <si>
    <t>　おにいちゃんは、</t>
  </si>
  <si>
    <t>基本</t>
    <rPh sb="0" eb="2">
      <t>キホン</t>
    </rPh>
    <phoneticPr fontId="1"/>
  </si>
  <si>
    <t>発展</t>
    <rPh sb="0" eb="2">
      <t>ハッテン</t>
    </rPh>
    <phoneticPr fontId="1"/>
  </si>
  <si>
    <t>つくしを　たくさん</t>
    <phoneticPr fontId="1"/>
  </si>
  <si>
    <t>　もって　いました。</t>
  </si>
  <si>
    <t>　あげたので、</t>
    <phoneticPr fontId="1"/>
  </si>
  <si>
    <t>　に　なりました。</t>
    <phoneticPr fontId="1"/>
  </si>
  <si>
    <t>ももかさんは、</t>
    <phoneticPr fontId="1"/>
  </si>
  <si>
    <t>　つくしを　もって　いましたか。</t>
    <phoneticPr fontId="1"/>
  </si>
  <si>
    <t>はえて</t>
    <phoneticPr fontId="1"/>
  </si>
  <si>
    <t>　いました。</t>
  </si>
  <si>
    <t>　とったので、</t>
    <phoneticPr fontId="1"/>
  </si>
  <si>
    <t>はじめに</t>
    <phoneticPr fontId="1"/>
  </si>
  <si>
    <t>　はえて　いましたか。</t>
    <phoneticPr fontId="1"/>
  </si>
  <si>
    <t>　なんぼん</t>
    <phoneticPr fontId="1"/>
  </si>
  <si>
    <t>ほんを</t>
    <phoneticPr fontId="1"/>
  </si>
  <si>
    <t>　もっています。</t>
  </si>
  <si>
    <t>さつ</t>
    <phoneticPr fontId="1"/>
  </si>
  <si>
    <t>　かしたので、</t>
    <phoneticPr fontId="1"/>
  </si>
  <si>
    <t>　もっていましたか。</t>
    <phoneticPr fontId="1"/>
  </si>
  <si>
    <t>おかしを</t>
    <phoneticPr fontId="1"/>
  </si>
  <si>
    <t>　もっていました。</t>
  </si>
  <si>
    <t>こ</t>
    <phoneticPr fontId="1"/>
  </si>
  <si>
    <t>　もって　いましたか。</t>
    <phoneticPr fontId="1"/>
  </si>
  <si>
    <t>バスに</t>
    <phoneticPr fontId="1"/>
  </si>
  <si>
    <t>　おきゃくさんが</t>
    <phoneticPr fontId="1"/>
  </si>
  <si>
    <t>　のっています。</t>
    <phoneticPr fontId="1"/>
  </si>
  <si>
    <t>さいしょに</t>
  </si>
  <si>
    <t>　なんにんの　おきゃくさんが</t>
    <phoneticPr fontId="1"/>
  </si>
  <si>
    <t>　のって　いましたか。</t>
    <phoneticPr fontId="1"/>
  </si>
  <si>
    <t>ふくろに</t>
    <phoneticPr fontId="1"/>
  </si>
  <si>
    <t>　バナナが</t>
    <phoneticPr fontId="1"/>
  </si>
  <si>
    <t>　はいっています。</t>
    <phoneticPr fontId="1"/>
  </si>
  <si>
    <t>　たべた　ので、</t>
    <phoneticPr fontId="1"/>
  </si>
  <si>
    <t>バナナは、</t>
    <phoneticPr fontId="1"/>
  </si>
  <si>
    <t>はじめに　なんぼん</t>
    <phoneticPr fontId="1"/>
  </si>
  <si>
    <t>　ありましたか。</t>
  </si>
  <si>
    <t>　ありましたか。</t>
    <phoneticPr fontId="1"/>
  </si>
  <si>
    <t>すずめが</t>
    <phoneticPr fontId="1"/>
  </si>
  <si>
    <t>わ</t>
    <phoneticPr fontId="1"/>
  </si>
  <si>
    <t>おおきな　おとが</t>
    <phoneticPr fontId="1"/>
  </si>
  <si>
    <t>のこったのは、</t>
    <phoneticPr fontId="1"/>
  </si>
  <si>
    <t>　いましたか。</t>
  </si>
  <si>
    <t>はたけで</t>
    <phoneticPr fontId="1"/>
  </si>
  <si>
    <t>　だいこんを</t>
    <phoneticPr fontId="1"/>
  </si>
  <si>
    <t>　そだてて　います。</t>
    <phoneticPr fontId="1"/>
  </si>
  <si>
    <t>ばんごはんの</t>
    <phoneticPr fontId="1"/>
  </si>
  <si>
    <t>　のこっています。</t>
    <phoneticPr fontId="1"/>
  </si>
  <si>
    <t>だいこんが</t>
    <phoneticPr fontId="1"/>
  </si>
  <si>
    <t>せみを　たくさん</t>
    <phoneticPr fontId="1"/>
  </si>
  <si>
    <t>　つかまえました。</t>
    <phoneticPr fontId="1"/>
  </si>
  <si>
    <t>なんびきの</t>
    <phoneticPr fontId="1"/>
  </si>
  <si>
    <t>　せみを</t>
    <phoneticPr fontId="1"/>
  </si>
  <si>
    <t>　つかまえましたか。</t>
    <phoneticPr fontId="1"/>
  </si>
  <si>
    <t>みなとに　ふねが</t>
    <phoneticPr fontId="1"/>
  </si>
  <si>
    <t>　ていはく</t>
    <phoneticPr fontId="1"/>
  </si>
  <si>
    <t>　しています。</t>
    <phoneticPr fontId="1"/>
  </si>
  <si>
    <t>せき</t>
    <phoneticPr fontId="1"/>
  </si>
  <si>
    <t>　のこりました。</t>
    <phoneticPr fontId="1"/>
  </si>
  <si>
    <t>なんせきの　ふねが</t>
    <phoneticPr fontId="1"/>
  </si>
  <si>
    <t>だんごが</t>
    <phoneticPr fontId="1"/>
  </si>
  <si>
    <t>　あります。</t>
  </si>
  <si>
    <t>5にんの　こどもが</t>
    <phoneticPr fontId="1"/>
  </si>
  <si>
    <t>　のこり　ました。</t>
    <phoneticPr fontId="1"/>
  </si>
  <si>
    <t>さいしょに</t>
    <phoneticPr fontId="1"/>
  </si>
  <si>
    <t>　なんこの　おだんごが</t>
    <phoneticPr fontId="1"/>
  </si>
  <si>
    <t>おりひめさんは、</t>
    <phoneticPr fontId="1"/>
  </si>
  <si>
    <t>おりがみを</t>
    <phoneticPr fontId="1"/>
  </si>
  <si>
    <t>　もっています。</t>
    <phoneticPr fontId="1"/>
  </si>
  <si>
    <t>まい</t>
    <phoneticPr fontId="1"/>
  </si>
  <si>
    <t>　つかったので、</t>
    <phoneticPr fontId="1"/>
  </si>
  <si>
    <t>　に　なりました。</t>
    <phoneticPr fontId="1"/>
  </si>
  <si>
    <t>おりひめさんは、</t>
    <phoneticPr fontId="1"/>
  </si>
  <si>
    <t>はじめに　なんまいの</t>
    <phoneticPr fontId="1"/>
  </si>
  <si>
    <t>しょうへいくんは、</t>
    <phoneticPr fontId="1"/>
  </si>
  <si>
    <t>こ</t>
    <phoneticPr fontId="1"/>
  </si>
  <si>
    <t>　たべました。</t>
    <phoneticPr fontId="1"/>
  </si>
  <si>
    <t>　のこって</t>
    <phoneticPr fontId="1"/>
  </si>
  <si>
    <t>　います。</t>
    <phoneticPr fontId="1"/>
  </si>
  <si>
    <t>はじめに</t>
    <phoneticPr fontId="1"/>
  </si>
  <si>
    <t>はじめに　いちごは、</t>
    <phoneticPr fontId="1"/>
  </si>
  <si>
    <t>なんこ</t>
    <phoneticPr fontId="1"/>
  </si>
  <si>
    <t>　ありましたか。</t>
    <phoneticPr fontId="1"/>
  </si>
  <si>
    <t>しおひがりで</t>
    <phoneticPr fontId="1"/>
  </si>
  <si>
    <t>　かいを　とりました。</t>
    <phoneticPr fontId="1"/>
  </si>
  <si>
    <t>　あげたので、</t>
    <phoneticPr fontId="1"/>
  </si>
  <si>
    <t>まなみさんは、</t>
    <phoneticPr fontId="1"/>
  </si>
  <si>
    <t>かいを　なんこ</t>
    <phoneticPr fontId="1"/>
  </si>
  <si>
    <t>とりましたか。</t>
    <phoneticPr fontId="1"/>
  </si>
  <si>
    <t>　ぬいたので</t>
    <phoneticPr fontId="1"/>
  </si>
  <si>
    <t>　のこりは、</t>
    <phoneticPr fontId="1"/>
  </si>
  <si>
    <t>　に　なりました。</t>
    <phoneticPr fontId="1"/>
  </si>
  <si>
    <t>なんぼんの</t>
    <phoneticPr fontId="1"/>
  </si>
  <si>
    <t>　ひまわりが</t>
    <phoneticPr fontId="1"/>
  </si>
  <si>
    <t>　さいて　いたのでしょう。</t>
    <phoneticPr fontId="1"/>
  </si>
  <si>
    <t>　なんこ</t>
    <phoneticPr fontId="1"/>
  </si>
  <si>
    <t>　あったのでしょう。</t>
    <phoneticPr fontId="1"/>
  </si>
  <si>
    <t>こおりの　うえに</t>
    <phoneticPr fontId="1"/>
  </si>
  <si>
    <t>　ペンギンが</t>
    <phoneticPr fontId="1"/>
  </si>
  <si>
    <t>　います。</t>
    <phoneticPr fontId="1"/>
  </si>
  <si>
    <t>わ</t>
    <phoneticPr fontId="1"/>
  </si>
  <si>
    <t>　うみの　なかに</t>
    <phoneticPr fontId="1"/>
  </si>
  <si>
    <t>　はいりました。</t>
    <phoneticPr fontId="1"/>
  </si>
  <si>
    <t>わ</t>
    <phoneticPr fontId="1"/>
  </si>
  <si>
    <t>　こおりの　うえに　います。</t>
    <phoneticPr fontId="1"/>
  </si>
  <si>
    <t>　いましたか。</t>
    <phoneticPr fontId="1"/>
  </si>
  <si>
    <t>えんぴつを</t>
    <phoneticPr fontId="1"/>
  </si>
  <si>
    <t>　もらいました。</t>
  </si>
  <si>
    <t>を　おとうとに</t>
    <phoneticPr fontId="1"/>
  </si>
  <si>
    <t>　あげました。</t>
    <phoneticPr fontId="1"/>
  </si>
  <si>
    <t>まだ、</t>
    <phoneticPr fontId="1"/>
  </si>
  <si>
    <t>　のこって</t>
    <phoneticPr fontId="1"/>
  </si>
  <si>
    <t>　えんぴつを　なんぼん</t>
    <phoneticPr fontId="1"/>
  </si>
  <si>
    <t>　もらったのでしょう。</t>
    <phoneticPr fontId="1"/>
  </si>
  <si>
    <t>こうえんで</t>
    <phoneticPr fontId="1"/>
  </si>
  <si>
    <t>　こどもが</t>
    <phoneticPr fontId="1"/>
  </si>
  <si>
    <t>　あそんで　います。</t>
    <phoneticPr fontId="1"/>
  </si>
  <si>
    <t>　かえりました。</t>
    <phoneticPr fontId="1"/>
  </si>
  <si>
    <t>まだ、</t>
    <phoneticPr fontId="1"/>
  </si>
  <si>
    <t>　の　こどもが</t>
    <phoneticPr fontId="1"/>
  </si>
  <si>
    <t>　あそんでいます。</t>
    <phoneticPr fontId="1"/>
  </si>
  <si>
    <t>はじめに</t>
    <phoneticPr fontId="1"/>
  </si>
  <si>
    <t>なんにんの　こどもが</t>
    <phoneticPr fontId="1"/>
  </si>
  <si>
    <t>あそんで　いましたか。</t>
    <phoneticPr fontId="1"/>
  </si>
  <si>
    <t>おみせで</t>
    <phoneticPr fontId="1"/>
  </si>
  <si>
    <t>　すいかを</t>
    <phoneticPr fontId="1"/>
  </si>
  <si>
    <t>　うっています。</t>
    <phoneticPr fontId="1"/>
  </si>
  <si>
    <t>　なんこの　すいかを</t>
    <phoneticPr fontId="1"/>
  </si>
  <si>
    <t>　うっていましたか。</t>
    <phoneticPr fontId="1"/>
  </si>
  <si>
    <t>　こわれて</t>
    <phoneticPr fontId="1"/>
  </si>
  <si>
    <t>　しまいました。</t>
    <phoneticPr fontId="1"/>
  </si>
  <si>
    <t>です。</t>
    <phoneticPr fontId="1"/>
  </si>
  <si>
    <t>なんこの</t>
    <phoneticPr fontId="1"/>
  </si>
  <si>
    <t>　おもちゃが</t>
    <phoneticPr fontId="1"/>
  </si>
  <si>
    <t>　なんページ　ありますか。</t>
    <phoneticPr fontId="1"/>
  </si>
  <si>
    <t>このほんは、</t>
    <phoneticPr fontId="1"/>
  </si>
  <si>
    <t>　もらいました。</t>
    <phoneticPr fontId="1"/>
  </si>
  <si>
    <t>　われて　しまいました。</t>
    <phoneticPr fontId="1"/>
  </si>
  <si>
    <t>なんこの</t>
    <phoneticPr fontId="1"/>
  </si>
  <si>
    <t>　ふうせんを</t>
    <phoneticPr fontId="1"/>
  </si>
  <si>
    <t>　もらいましたか。</t>
    <phoneticPr fontId="1"/>
  </si>
  <si>
    <t>ピエロさんに</t>
    <phoneticPr fontId="1"/>
  </si>
  <si>
    <t>　おたまじゃくしが</t>
    <phoneticPr fontId="1"/>
  </si>
  <si>
    <t>が、かえるに</t>
    <phoneticPr fontId="1"/>
  </si>
  <si>
    <t>　なったので</t>
    <phoneticPr fontId="1"/>
  </si>
  <si>
    <t>おたまじゃくしは、</t>
    <phoneticPr fontId="1"/>
  </si>
  <si>
    <t>なんびき</t>
    <phoneticPr fontId="1"/>
  </si>
  <si>
    <t>　いたのでしょう。</t>
  </si>
  <si>
    <t>ハトが</t>
    <phoneticPr fontId="1"/>
  </si>
  <si>
    <t>　の　ハトが　にげました。</t>
    <phoneticPr fontId="1"/>
  </si>
  <si>
    <t>なんわ</t>
    <phoneticPr fontId="1"/>
  </si>
  <si>
    <t>　まっています。</t>
    <phoneticPr fontId="1"/>
  </si>
  <si>
    <t>　が　のりました。</t>
    <phoneticPr fontId="1"/>
  </si>
  <si>
    <t>　が　バスていに</t>
    <phoneticPr fontId="1"/>
  </si>
  <si>
    <t>　まって　いたのでしょう。</t>
    <phoneticPr fontId="1"/>
  </si>
  <si>
    <t>　のこりました。</t>
    <phoneticPr fontId="1"/>
  </si>
  <si>
    <t>たまねぎは、</t>
    <phoneticPr fontId="1"/>
  </si>
  <si>
    <t>ありましたか。</t>
    <phoneticPr fontId="1"/>
  </si>
  <si>
    <t>　やっつけ　ました。</t>
    <phoneticPr fontId="1"/>
  </si>
  <si>
    <t>　かくれて　います。</t>
    <phoneticPr fontId="1"/>
  </si>
  <si>
    <t>　だいどころで</t>
    <phoneticPr fontId="1"/>
  </si>
  <si>
    <t>なんびき　かくれて</t>
    <phoneticPr fontId="1"/>
  </si>
  <si>
    <t>　いたのでしょう。</t>
    <phoneticPr fontId="1"/>
  </si>
  <si>
    <t>ねこが　</t>
    <phoneticPr fontId="1"/>
  </si>
  <si>
    <t>　の　メダカが</t>
    <phoneticPr fontId="1"/>
  </si>
  <si>
    <t>　たまごを　うみました。</t>
    <phoneticPr fontId="1"/>
  </si>
  <si>
    <t>　の　たまごが</t>
    <phoneticPr fontId="1"/>
  </si>
  <si>
    <t>たまごは、</t>
    <phoneticPr fontId="1"/>
  </si>
  <si>
    <t>なんこ　たまごを</t>
    <phoneticPr fontId="1"/>
  </si>
  <si>
    <t>　うんだのでしょう。</t>
    <phoneticPr fontId="1"/>
  </si>
  <si>
    <t>　つりました。</t>
    <phoneticPr fontId="1"/>
  </si>
  <si>
    <t>さかなを</t>
    <phoneticPr fontId="1"/>
  </si>
  <si>
    <t>　なんびき</t>
    <phoneticPr fontId="1"/>
  </si>
  <si>
    <t>　つりましたか。</t>
    <phoneticPr fontId="1"/>
  </si>
  <si>
    <t>かきが　なって</t>
    <phoneticPr fontId="1"/>
  </si>
  <si>
    <t>こ</t>
    <phoneticPr fontId="1"/>
  </si>
  <si>
    <t>　とりました。</t>
    <phoneticPr fontId="1"/>
  </si>
  <si>
    <t>　のこって</t>
    <phoneticPr fontId="1"/>
  </si>
  <si>
    <t>なんこ　なって</t>
    <phoneticPr fontId="1"/>
  </si>
  <si>
    <t>　いたのでしょう。</t>
    <phoneticPr fontId="1"/>
  </si>
  <si>
    <t>こどもが</t>
    <phoneticPr fontId="1"/>
  </si>
  <si>
    <t>が　あそんで</t>
    <phoneticPr fontId="1"/>
  </si>
  <si>
    <t>なんにんの</t>
    <phoneticPr fontId="1"/>
  </si>
  <si>
    <t>　あそんで　いましたか。</t>
    <phoneticPr fontId="1"/>
  </si>
  <si>
    <t>やどかりを</t>
    <phoneticPr fontId="1"/>
  </si>
  <si>
    <t>　つかまえました。</t>
  </si>
  <si>
    <t>　あげました。</t>
    <phoneticPr fontId="1"/>
  </si>
  <si>
    <t>　のこって</t>
    <phoneticPr fontId="1"/>
  </si>
  <si>
    <t>やどかりを　なんびき</t>
    <phoneticPr fontId="1"/>
  </si>
  <si>
    <t>　つかまえましたか。</t>
  </si>
  <si>
    <t>　つかまえましたか。</t>
    <phoneticPr fontId="1"/>
  </si>
  <si>
    <t>　たべた　ので</t>
    <phoneticPr fontId="1"/>
  </si>
  <si>
    <t>おにぎりを　なんこ</t>
    <phoneticPr fontId="1"/>
  </si>
  <si>
    <t>　つくり</t>
    <phoneticPr fontId="1"/>
  </si>
  <si>
    <t>ましたか。</t>
    <phoneticPr fontId="1"/>
  </si>
  <si>
    <t>　すに　かえり</t>
    <phoneticPr fontId="1"/>
  </si>
  <si>
    <t>の　ありが　えさを</t>
    <phoneticPr fontId="1"/>
  </si>
  <si>
    <t>　さがして　います。</t>
    <phoneticPr fontId="1"/>
  </si>
  <si>
    <t>はじめに　なんびきの</t>
    <phoneticPr fontId="1"/>
  </si>
  <si>
    <t>　ありが　えさを</t>
    <phoneticPr fontId="1"/>
  </si>
  <si>
    <t>　さがしていたのでしょう。</t>
    <phoneticPr fontId="1"/>
  </si>
  <si>
    <t>でんせんに</t>
    <phoneticPr fontId="1"/>
  </si>
  <si>
    <t>　すずめが</t>
    <phoneticPr fontId="1"/>
  </si>
  <si>
    <t>　とまっています。</t>
    <phoneticPr fontId="1"/>
  </si>
  <si>
    <t>の　すずめが　にげました。</t>
    <phoneticPr fontId="1"/>
  </si>
  <si>
    <t>　の　すずめが</t>
    <phoneticPr fontId="1"/>
  </si>
  <si>
    <t>なんわの</t>
    <phoneticPr fontId="1"/>
  </si>
  <si>
    <t>　すずめが　でんせんに</t>
    <phoneticPr fontId="1"/>
  </si>
  <si>
    <t>　はいっています。</t>
    <phoneticPr fontId="1"/>
  </si>
  <si>
    <t>　のこって　います。</t>
    <phoneticPr fontId="1"/>
  </si>
  <si>
    <t>　うめぼしが</t>
    <phoneticPr fontId="1"/>
  </si>
  <si>
    <t>　あったのでしょう。</t>
  </si>
  <si>
    <t>じんじゃの</t>
    <phoneticPr fontId="1"/>
  </si>
  <si>
    <t>　かいだんを</t>
    <phoneticPr fontId="1"/>
  </si>
  <si>
    <t>　のぼって　います。</t>
    <phoneticPr fontId="1"/>
  </si>
  <si>
    <t>だん</t>
    <phoneticPr fontId="1"/>
  </si>
  <si>
    <t>　かいだんは、</t>
    <phoneticPr fontId="1"/>
  </si>
  <si>
    <t>なんだんでしょう。</t>
    <phoneticPr fontId="1"/>
  </si>
  <si>
    <t>　けずりました。</t>
    <phoneticPr fontId="1"/>
  </si>
  <si>
    <t>けずっていない</t>
    <phoneticPr fontId="1"/>
  </si>
  <si>
    <t>　えんぴつは、</t>
    <phoneticPr fontId="1"/>
  </si>
  <si>
    <t>だいこんを　はたけから</t>
    <phoneticPr fontId="1"/>
  </si>
  <si>
    <t>　ぬいて　きました。</t>
  </si>
  <si>
    <t>　なんぼんの　だいこんを</t>
    <phoneticPr fontId="1"/>
  </si>
  <si>
    <t>　ぬいて　きましたか。</t>
    <phoneticPr fontId="1"/>
  </si>
  <si>
    <t>おきゃくさん</t>
    <phoneticPr fontId="1"/>
  </si>
  <si>
    <t>が　のっています。</t>
  </si>
  <si>
    <t>　おきゃくさんは、</t>
    <phoneticPr fontId="1"/>
  </si>
  <si>
    <t>はじめに　なんにんの</t>
    <phoneticPr fontId="1"/>
  </si>
  <si>
    <t>　のって　いましたか。</t>
    <phoneticPr fontId="1"/>
  </si>
  <si>
    <t>/</t>
    <phoneticPr fontId="1"/>
  </si>
  <si>
    <t>基本</t>
    <rPh sb="0" eb="2">
      <t>キホン</t>
    </rPh>
    <phoneticPr fontId="1"/>
  </si>
  <si>
    <t>いくつ　ありますか。</t>
    <phoneticPr fontId="1"/>
  </si>
  <si>
    <t>とおるくんの　どんぐりは、</t>
    <phoneticPr fontId="1"/>
  </si>
  <si>
    <t>なんこ　どんぐりを</t>
    <phoneticPr fontId="1"/>
  </si>
  <si>
    <t>とう</t>
    <phoneticPr fontId="1"/>
  </si>
  <si>
    <t>なんとう</t>
    <phoneticPr fontId="1"/>
  </si>
  <si>
    <t>　いますか。</t>
    <phoneticPr fontId="1"/>
  </si>
  <si>
    <t>かたつむりは、</t>
    <phoneticPr fontId="1"/>
  </si>
  <si>
    <t>なんびき</t>
    <phoneticPr fontId="1"/>
  </si>
  <si>
    <t>まい</t>
    <phoneticPr fontId="1"/>
  </si>
  <si>
    <t>あかい　がようしは、</t>
    <phoneticPr fontId="1"/>
  </si>
  <si>
    <t>なんまい　ありますか。</t>
    <phoneticPr fontId="1"/>
  </si>
  <si>
    <t>　あります。</t>
    <phoneticPr fontId="1"/>
  </si>
  <si>
    <t>みどりの　えんぴつは、</t>
    <phoneticPr fontId="1"/>
  </si>
  <si>
    <t>あおの　えんぴつは、</t>
    <phoneticPr fontId="1"/>
  </si>
  <si>
    <t>なんぼんですか。</t>
    <phoneticPr fontId="1"/>
  </si>
  <si>
    <t>さい</t>
    <phoneticPr fontId="1"/>
  </si>
  <si>
    <t>　としした　です。</t>
    <phoneticPr fontId="1"/>
  </si>
  <si>
    <t>ようこさんは、</t>
    <phoneticPr fontId="1"/>
  </si>
  <si>
    <t>さきちゃんがたべたのは、</t>
    <phoneticPr fontId="1"/>
  </si>
  <si>
    <t>たこやきを　なんこ</t>
    <phoneticPr fontId="1"/>
  </si>
  <si>
    <t>　たべましたか。</t>
  </si>
  <si>
    <t>くだものやさんで</t>
    <phoneticPr fontId="1"/>
  </si>
  <si>
    <t>これは、みかんが　うれた</t>
    <phoneticPr fontId="1"/>
  </si>
  <si>
    <t>いくつ</t>
    <phoneticPr fontId="1"/>
  </si>
  <si>
    <t>うれましたか。</t>
    <phoneticPr fontId="1"/>
  </si>
  <si>
    <t>さかなやさんで</t>
    <phoneticPr fontId="1"/>
  </si>
  <si>
    <t>　うっていますか。</t>
  </si>
  <si>
    <t>プリンは、</t>
    <phoneticPr fontId="1"/>
  </si>
  <si>
    <t>　プリンとシュークリームを</t>
    <phoneticPr fontId="1"/>
  </si>
  <si>
    <t>シュークリームより</t>
    <phoneticPr fontId="1"/>
  </si>
  <si>
    <t>シュークリームを</t>
    <phoneticPr fontId="1"/>
  </si>
  <si>
    <t>　かいます。</t>
    <phoneticPr fontId="1"/>
  </si>
  <si>
    <t>　いくつ</t>
    <phoneticPr fontId="1"/>
  </si>
  <si>
    <t>　かいますか。</t>
    <phoneticPr fontId="1"/>
  </si>
  <si>
    <t>　すくなくします。</t>
    <phoneticPr fontId="1"/>
  </si>
  <si>
    <t>しゅう</t>
    <phoneticPr fontId="1"/>
  </si>
  <si>
    <t>りえさん　と　おねえさんが</t>
    <phoneticPr fontId="1"/>
  </si>
  <si>
    <t>　うんどうじょうを</t>
    <phoneticPr fontId="1"/>
  </si>
  <si>
    <t>おねえさんは、</t>
    <phoneticPr fontId="1"/>
  </si>
  <si>
    <t>なんしゅう</t>
    <phoneticPr fontId="1"/>
  </si>
  <si>
    <t>　はしりましたか。</t>
  </si>
  <si>
    <t>　はしりましたか。</t>
    <phoneticPr fontId="1"/>
  </si>
  <si>
    <t>あかい　いろがみは、</t>
    <phoneticPr fontId="1"/>
  </si>
  <si>
    <t>なんまい</t>
    <phoneticPr fontId="1"/>
  </si>
  <si>
    <t>きいろい　いろがみは、</t>
    <phoneticPr fontId="1"/>
  </si>
  <si>
    <t>すみれさんは、</t>
    <phoneticPr fontId="1"/>
  </si>
  <si>
    <t>なんびき　おりましたか。</t>
  </si>
  <si>
    <t>かい</t>
    <phoneticPr fontId="1"/>
  </si>
  <si>
    <t>みどりさんは、</t>
    <phoneticPr fontId="1"/>
  </si>
  <si>
    <t>みどりさんの　とんだ</t>
    <phoneticPr fontId="1"/>
  </si>
  <si>
    <t>なんかい</t>
    <phoneticPr fontId="1"/>
  </si>
  <si>
    <t>　とびましたか。</t>
  </si>
  <si>
    <t>みぎの　ポケットのあめは、</t>
    <phoneticPr fontId="1"/>
  </si>
  <si>
    <t>なんこの　あめが</t>
    <phoneticPr fontId="1"/>
  </si>
  <si>
    <t>あさがおの　はなが</t>
    <phoneticPr fontId="1"/>
  </si>
  <si>
    <t>　さきました。</t>
    <phoneticPr fontId="1"/>
  </si>
  <si>
    <t>あかい　はなは、</t>
  </si>
  <si>
    <t>あかい　はなは、</t>
    <phoneticPr fontId="1"/>
  </si>
  <si>
    <t>あおい　はなは、</t>
    <phoneticPr fontId="1"/>
  </si>
  <si>
    <t>　さいたのでしょう。</t>
    <phoneticPr fontId="1"/>
  </si>
  <si>
    <t>けんたくんは、</t>
    <phoneticPr fontId="1"/>
  </si>
  <si>
    <t>　つまかえました。</t>
    <phoneticPr fontId="1"/>
  </si>
  <si>
    <t>　なんびき</t>
    <phoneticPr fontId="1"/>
  </si>
  <si>
    <t>　つかまえました。</t>
    <phoneticPr fontId="1"/>
  </si>
  <si>
    <t>かぶとむしを、</t>
    <phoneticPr fontId="1"/>
  </si>
  <si>
    <t>のぼりぼうを</t>
    <phoneticPr fontId="1"/>
  </si>
  <si>
    <t>　すくなかった</t>
    <phoneticPr fontId="1"/>
  </si>
  <si>
    <t>　のぼりましたか。</t>
    <phoneticPr fontId="1"/>
  </si>
  <si>
    <t>　よみましたか。</t>
  </si>
  <si>
    <t>やおやさんで</t>
    <phoneticPr fontId="1"/>
  </si>
  <si>
    <t>きゅうりの　うれた</t>
    <phoneticPr fontId="1"/>
  </si>
  <si>
    <t>だいこんは、</t>
    <phoneticPr fontId="1"/>
  </si>
  <si>
    <t>なんぼん</t>
    <phoneticPr fontId="1"/>
  </si>
  <si>
    <t>　うれましたか。</t>
  </si>
  <si>
    <t>ももたろうは、</t>
    <phoneticPr fontId="1"/>
  </si>
  <si>
    <t>ももたろうが　たべたのは、</t>
    <phoneticPr fontId="1"/>
  </si>
  <si>
    <t>ちからたろうは、</t>
    <phoneticPr fontId="1"/>
  </si>
  <si>
    <t>なんはい　ごはんを</t>
    <phoneticPr fontId="1"/>
  </si>
  <si>
    <t>うさぎは、</t>
    <phoneticPr fontId="1"/>
  </si>
  <si>
    <t>うさぎが　はしったのは、</t>
    <phoneticPr fontId="1"/>
  </si>
  <si>
    <t>　います。</t>
    <phoneticPr fontId="1"/>
  </si>
  <si>
    <t>きりぎりすは、</t>
    <phoneticPr fontId="1"/>
  </si>
  <si>
    <t>あかオニは、</t>
    <phoneticPr fontId="1"/>
  </si>
  <si>
    <t>あかオニが　もっている</t>
    <phoneticPr fontId="1"/>
  </si>
  <si>
    <t>あおオニは、</t>
    <phoneticPr fontId="1"/>
  </si>
  <si>
    <t>なんぼん　かなぼうを</t>
    <phoneticPr fontId="1"/>
  </si>
  <si>
    <t>　もって　いますか。</t>
  </si>
  <si>
    <t>　すくないです</t>
    <phoneticPr fontId="1"/>
  </si>
  <si>
    <t>　ですか。</t>
  </si>
  <si>
    <t>はらぺこ　たろうは、</t>
    <phoneticPr fontId="1"/>
  </si>
  <si>
    <t>　たべます。</t>
    <phoneticPr fontId="1"/>
  </si>
  <si>
    <t>あさごはんは、</t>
    <phoneticPr fontId="1"/>
  </si>
  <si>
    <t>おひるごはんを　なんばい</t>
    <phoneticPr fontId="1"/>
  </si>
  <si>
    <t>　たべますか。</t>
    <phoneticPr fontId="1"/>
  </si>
  <si>
    <t>きょう　のんだ　おちゃは、</t>
    <phoneticPr fontId="1"/>
  </si>
  <si>
    <t>　のみました。</t>
    <phoneticPr fontId="1"/>
  </si>
  <si>
    <t>　のみましたか。</t>
    <phoneticPr fontId="1"/>
  </si>
  <si>
    <t>さゆりさんは、</t>
    <phoneticPr fontId="1"/>
  </si>
  <si>
    <t>なんさい　ですか。</t>
    <phoneticPr fontId="1"/>
  </si>
  <si>
    <t>あか　えんぴつは、</t>
    <phoneticPr fontId="1"/>
  </si>
  <si>
    <t>くろ　えんぴつは、</t>
    <phoneticPr fontId="1"/>
  </si>
  <si>
    <t>ちょう</t>
    <phoneticPr fontId="1"/>
  </si>
  <si>
    <t>とうふは、</t>
    <phoneticPr fontId="1"/>
  </si>
  <si>
    <t>なんちょう</t>
    <phoneticPr fontId="1"/>
  </si>
  <si>
    <t>きょう　のぼった</t>
    <phoneticPr fontId="1"/>
  </si>
  <si>
    <t>のぼりぼうの</t>
    <phoneticPr fontId="1"/>
  </si>
  <si>
    <t>かいすうは、</t>
    <phoneticPr fontId="1"/>
  </si>
  <si>
    <t>きょうだいで</t>
    <phoneticPr fontId="1"/>
  </si>
  <si>
    <t>　はしっています。</t>
    <phoneticPr fontId="1"/>
  </si>
  <si>
    <t>おとうとは、</t>
    <phoneticPr fontId="1"/>
  </si>
  <si>
    <t>　はしりまあしたか。</t>
    <phoneticPr fontId="1"/>
  </si>
  <si>
    <t>きんたろうが　たべた　ごはんは、</t>
    <phoneticPr fontId="1"/>
  </si>
  <si>
    <t>基本</t>
    <rPh sb="0" eb="2">
      <t>キホン</t>
    </rPh>
    <phoneticPr fontId="1"/>
  </si>
  <si>
    <t>わ</t>
    <phoneticPr fontId="1"/>
  </si>
  <si>
    <t>/</t>
    <phoneticPr fontId="1"/>
  </si>
  <si>
    <t>　いきました。</t>
  </si>
  <si>
    <t>のこって</t>
    <phoneticPr fontId="1"/>
  </si>
  <si>
    <t>こ</t>
    <phoneticPr fontId="1"/>
  </si>
  <si>
    <t>なんこ</t>
    <phoneticPr fontId="1"/>
  </si>
  <si>
    <t>　のこりますか。</t>
    <phoneticPr fontId="1"/>
  </si>
  <si>
    <t>　われて</t>
    <phoneticPr fontId="1"/>
  </si>
  <si>
    <t>　ふうせんが</t>
    <phoneticPr fontId="1"/>
  </si>
  <si>
    <t>　のこっていますか。</t>
    <phoneticPr fontId="1"/>
  </si>
  <si>
    <t>かごに</t>
    <phoneticPr fontId="1"/>
  </si>
  <si>
    <t>こ</t>
    <phoneticPr fontId="1"/>
  </si>
  <si>
    <t>　とりだしました。</t>
    <phoneticPr fontId="1"/>
  </si>
  <si>
    <t>かごの　なかに</t>
    <phoneticPr fontId="1"/>
  </si>
  <si>
    <t>　みかんは、</t>
    <phoneticPr fontId="1"/>
  </si>
  <si>
    <t>いくつありますか。</t>
    <phoneticPr fontId="1"/>
  </si>
  <si>
    <t>　います。</t>
    <phoneticPr fontId="1"/>
  </si>
  <si>
    <t>おなかが</t>
    <phoneticPr fontId="1"/>
  </si>
  <si>
    <t>　いえに　かえりました。</t>
    <phoneticPr fontId="1"/>
  </si>
  <si>
    <t>なんびきの</t>
    <phoneticPr fontId="1"/>
  </si>
  <si>
    <t>　コアラが</t>
    <phoneticPr fontId="1"/>
  </si>
  <si>
    <t>　あそんで　いますか。</t>
    <phoneticPr fontId="1"/>
  </si>
  <si>
    <t>まい</t>
    <phoneticPr fontId="1"/>
  </si>
  <si>
    <t>　のこって</t>
    <phoneticPr fontId="1"/>
  </si>
  <si>
    <t>　いますか。</t>
    <phoneticPr fontId="1"/>
  </si>
  <si>
    <t>　ありました。</t>
    <phoneticPr fontId="1"/>
  </si>
  <si>
    <t>　たべました。</t>
    <phoneticPr fontId="1"/>
  </si>
  <si>
    <t>　のこって　いますか。</t>
    <phoneticPr fontId="1"/>
  </si>
  <si>
    <t>すいそうに</t>
    <phoneticPr fontId="1"/>
  </si>
  <si>
    <t>　きんぎょが</t>
    <phoneticPr fontId="1"/>
  </si>
  <si>
    <t>　あげました。</t>
    <phoneticPr fontId="1"/>
  </si>
  <si>
    <t>　すに</t>
    <phoneticPr fontId="1"/>
  </si>
  <si>
    <t>　りすが</t>
    <phoneticPr fontId="1"/>
  </si>
  <si>
    <t>　さきました。</t>
    <phoneticPr fontId="1"/>
  </si>
  <si>
    <t>　しぼんで</t>
    <phoneticPr fontId="1"/>
  </si>
  <si>
    <t>さいている</t>
    <phoneticPr fontId="1"/>
  </si>
  <si>
    <t>　あさがおは、</t>
    <phoneticPr fontId="1"/>
  </si>
  <si>
    <t>なんこでしょう。</t>
    <phoneticPr fontId="1"/>
  </si>
  <si>
    <t>　かって</t>
    <phoneticPr fontId="1"/>
  </si>
  <si>
    <t>　きました。</t>
    <phoneticPr fontId="1"/>
  </si>
  <si>
    <t>　やいて</t>
    <phoneticPr fontId="1"/>
  </si>
  <si>
    <t>さかなは、</t>
    <phoneticPr fontId="1"/>
  </si>
  <si>
    <t>なんびき</t>
    <phoneticPr fontId="1"/>
  </si>
  <si>
    <t>あたらしい</t>
    <phoneticPr fontId="1"/>
  </si>
  <si>
    <t>　つかいました。</t>
    <phoneticPr fontId="1"/>
  </si>
  <si>
    <t>つかっていない</t>
    <phoneticPr fontId="1"/>
  </si>
  <si>
    <t>　えんぴつは、</t>
    <phoneticPr fontId="1"/>
  </si>
  <si>
    <t>　なんぼんありますか。</t>
    <phoneticPr fontId="1"/>
  </si>
  <si>
    <t>　いけの　なかに</t>
    <phoneticPr fontId="1"/>
  </si>
  <si>
    <t>　にげて</t>
    <phoneticPr fontId="1"/>
  </si>
  <si>
    <t>いけに　かえるは、</t>
    <phoneticPr fontId="1"/>
  </si>
  <si>
    <t>　つみました。</t>
    <phoneticPr fontId="1"/>
  </si>
  <si>
    <t>はなは、</t>
    <phoneticPr fontId="1"/>
  </si>
  <si>
    <t>　なんこに</t>
    <phoneticPr fontId="1"/>
  </si>
  <si>
    <t>　なりましたか。</t>
    <phoneticPr fontId="1"/>
  </si>
  <si>
    <t>き</t>
    <phoneticPr fontId="1"/>
  </si>
  <si>
    <t>　みえます。</t>
    <phoneticPr fontId="1"/>
  </si>
  <si>
    <t>　かくれて</t>
    <phoneticPr fontId="1"/>
  </si>
  <si>
    <t>みえている</t>
    <phoneticPr fontId="1"/>
  </si>
  <si>
    <t>　ひこうきは、</t>
    <phoneticPr fontId="1"/>
  </si>
  <si>
    <t>なんきですか。</t>
    <phoneticPr fontId="1"/>
  </si>
  <si>
    <t>　つりました。</t>
    <phoneticPr fontId="1"/>
  </si>
  <si>
    <t>　いたので</t>
    <phoneticPr fontId="1"/>
  </si>
  <si>
    <t>　にがしました。</t>
    <phoneticPr fontId="1"/>
  </si>
  <si>
    <t>　おりました。</t>
    <phoneticPr fontId="1"/>
  </si>
  <si>
    <t>バスの</t>
    <phoneticPr fontId="1"/>
  </si>
  <si>
    <t>バスに</t>
    <phoneticPr fontId="1"/>
  </si>
  <si>
    <t>　おきゃくさんは、</t>
    <phoneticPr fontId="1"/>
  </si>
  <si>
    <t>なんにんに　なりましたか。</t>
    <phoneticPr fontId="1"/>
  </si>
  <si>
    <t>うんどうじょうに</t>
    <phoneticPr fontId="1"/>
  </si>
  <si>
    <t>　きょうしつに</t>
    <phoneticPr fontId="1"/>
  </si>
  <si>
    <t>　もどりました。</t>
    <phoneticPr fontId="1"/>
  </si>
  <si>
    <t>なんにんの　こどもが</t>
    <phoneticPr fontId="1"/>
  </si>
  <si>
    <t>だい</t>
    <phoneticPr fontId="1"/>
  </si>
  <si>
    <t>ちゅうしゃじょうに</t>
    <phoneticPr fontId="1"/>
  </si>
  <si>
    <t>あさ、</t>
    <phoneticPr fontId="1"/>
  </si>
  <si>
    <t>　でて</t>
    <phoneticPr fontId="1"/>
  </si>
  <si>
    <t>　ちゅうしゃじょうに</t>
    <phoneticPr fontId="1"/>
  </si>
  <si>
    <t>　とまって　いますか。</t>
    <phoneticPr fontId="1"/>
  </si>
  <si>
    <t>かきのきに</t>
    <phoneticPr fontId="1"/>
  </si>
  <si>
    <t>　かきが</t>
    <phoneticPr fontId="1"/>
  </si>
  <si>
    <t>しまいました。</t>
    <phoneticPr fontId="1"/>
  </si>
  <si>
    <t>　１こずつ　あげます。</t>
    <phoneticPr fontId="1"/>
  </si>
  <si>
    <t>なんこ</t>
    <phoneticPr fontId="1"/>
  </si>
  <si>
    <t>　あります。</t>
    <phoneticPr fontId="1"/>
  </si>
  <si>
    <t>　１ぽんずつ　あげます。</t>
    <phoneticPr fontId="1"/>
  </si>
  <si>
    <t>なんぼん</t>
    <phoneticPr fontId="1"/>
  </si>
  <si>
    <t>れいぞうこに</t>
    <phoneticPr fontId="1"/>
  </si>
  <si>
    <t>はっぱの　うえに</t>
    <phoneticPr fontId="1"/>
  </si>
  <si>
    <t>　とんで　いきました。</t>
    <phoneticPr fontId="1"/>
  </si>
  <si>
    <t>　のこった　てんとうむしは、</t>
    <phoneticPr fontId="1"/>
  </si>
  <si>
    <t>なんびきですか。</t>
    <phoneticPr fontId="1"/>
  </si>
  <si>
    <t>　たけやぶに</t>
    <phoneticPr fontId="1"/>
  </si>
  <si>
    <t>　ほって　きました。</t>
    <phoneticPr fontId="1"/>
  </si>
  <si>
    <t>たけやぶの</t>
    <phoneticPr fontId="1"/>
  </si>
  <si>
    <t>　たけのこは、</t>
    <phoneticPr fontId="1"/>
  </si>
  <si>
    <t>なんぼんに　なりましたか。</t>
    <phoneticPr fontId="1"/>
  </si>
  <si>
    <t>　こうえんで</t>
    <phoneticPr fontId="1"/>
  </si>
  <si>
    <t>　にげました。</t>
    <phoneticPr fontId="1"/>
  </si>
  <si>
    <t>ハトが</t>
    <phoneticPr fontId="1"/>
  </si>
  <si>
    <t>はこの　なかに</t>
    <phoneticPr fontId="1"/>
  </si>
  <si>
    <t>　だしました。</t>
    <phoneticPr fontId="1"/>
  </si>
  <si>
    <t>はこの　なかには、</t>
    <phoneticPr fontId="1"/>
  </si>
  <si>
    <t>なんこ　ビーだまが</t>
    <phoneticPr fontId="1"/>
  </si>
  <si>
    <t>　ありますか。</t>
    <phoneticPr fontId="1"/>
  </si>
  <si>
    <t>しょっきだなに</t>
    <phoneticPr fontId="1"/>
  </si>
  <si>
    <t>コップは</t>
    <phoneticPr fontId="1"/>
  </si>
  <si>
    <t>　なんこですか。</t>
    <phoneticPr fontId="1"/>
  </si>
  <si>
    <t>　たべました。</t>
    <phoneticPr fontId="1"/>
  </si>
  <si>
    <t>あめは、</t>
    <phoneticPr fontId="1"/>
  </si>
  <si>
    <t>　つかまえ</t>
    <phoneticPr fontId="1"/>
  </si>
  <si>
    <t>　あげました。</t>
    <phoneticPr fontId="1"/>
  </si>
  <si>
    <t>だん</t>
    <phoneticPr fontId="1"/>
  </si>
  <si>
    <t>あと、なんだん</t>
    <phoneticPr fontId="1"/>
  </si>
  <si>
    <t>　のぼると</t>
    <phoneticPr fontId="1"/>
  </si>
  <si>
    <t>　うえに　つきますか。</t>
    <phoneticPr fontId="1"/>
  </si>
  <si>
    <t>ページ</t>
    <phoneticPr fontId="1"/>
  </si>
  <si>
    <t>の　ほんが</t>
    <phoneticPr fontId="1"/>
  </si>
  <si>
    <t>　よみました。</t>
    <phoneticPr fontId="1"/>
  </si>
  <si>
    <t>あと　なんページ</t>
    <phoneticPr fontId="1"/>
  </si>
  <si>
    <t>よむと</t>
    <phoneticPr fontId="1"/>
  </si>
  <si>
    <t>　おわりますか。</t>
    <phoneticPr fontId="1"/>
  </si>
  <si>
    <t>　ありました。</t>
    <phoneticPr fontId="1"/>
  </si>
  <si>
    <t>　すてました。</t>
    <phoneticPr fontId="1"/>
  </si>
  <si>
    <t>かびんには、</t>
    <phoneticPr fontId="1"/>
  </si>
  <si>
    <t>なんぼんの</t>
    <phoneticPr fontId="1"/>
  </si>
  <si>
    <t>　はなが　ありますか。</t>
    <phoneticPr fontId="1"/>
  </si>
  <si>
    <t>きょうの　しゅくだいは、</t>
    <phoneticPr fontId="1"/>
  </si>
  <si>
    <t>もん</t>
    <phoneticPr fontId="1"/>
  </si>
  <si>
    <t>あと　なんもん</t>
    <phoneticPr fontId="1"/>
  </si>
  <si>
    <t>さつ</t>
    <phoneticPr fontId="1"/>
  </si>
  <si>
    <t>さつ</t>
    <phoneticPr fontId="1"/>
  </si>
  <si>
    <t>　かたづけ</t>
    <phoneticPr fontId="1"/>
  </si>
  <si>
    <t>あと</t>
    <phoneticPr fontId="1"/>
  </si>
  <si>
    <t>　なんさつ</t>
    <phoneticPr fontId="1"/>
  </si>
  <si>
    <t>　のこって　いますか。</t>
    <phoneticPr fontId="1"/>
  </si>
  <si>
    <t>こ</t>
    <phoneticPr fontId="1"/>
  </si>
  <si>
    <t>　おちて</t>
    <phoneticPr fontId="1"/>
  </si>
  <si>
    <t>くりの　きには、</t>
    <phoneticPr fontId="1"/>
  </si>
  <si>
    <t>なんこの　くりが</t>
    <phoneticPr fontId="1"/>
  </si>
  <si>
    <t>　ついていますか。</t>
    <phoneticPr fontId="1"/>
  </si>
  <si>
    <t>　おもちゃは、</t>
    <phoneticPr fontId="1"/>
  </si>
  <si>
    <t>なんこ　ですか。</t>
    <phoneticPr fontId="1"/>
  </si>
  <si>
    <t>わ</t>
    <phoneticPr fontId="1"/>
  </si>
  <si>
    <t>　およいで　います。</t>
    <phoneticPr fontId="1"/>
  </si>
  <si>
    <t>みずの　なかに</t>
    <phoneticPr fontId="1"/>
  </si>
  <si>
    <t>　もぐって</t>
    <phoneticPr fontId="1"/>
  </si>
  <si>
    <t>　みずどりは、</t>
    <phoneticPr fontId="1"/>
  </si>
  <si>
    <t>なんわ　ですか。</t>
    <phoneticPr fontId="1"/>
  </si>
  <si>
    <t>およいでいる</t>
    <phoneticPr fontId="1"/>
  </si>
  <si>
    <t>おかあさんは、</t>
    <phoneticPr fontId="1"/>
  </si>
  <si>
    <t>おかさんは、</t>
    <phoneticPr fontId="1"/>
  </si>
  <si>
    <t>なんこ　もって　いますか。</t>
    <phoneticPr fontId="1"/>
  </si>
  <si>
    <t>いま　すいかは、</t>
    <phoneticPr fontId="1"/>
  </si>
  <si>
    <t>ジュースが</t>
    <phoneticPr fontId="1"/>
  </si>
  <si>
    <t>　なんぼん　ありますか。</t>
    <phoneticPr fontId="1"/>
  </si>
  <si>
    <t>こわれた</t>
    <phoneticPr fontId="1"/>
  </si>
  <si>
    <t>　しゅうりしました。</t>
    <phoneticPr fontId="1"/>
  </si>
  <si>
    <t>いくつに　なりましたか。</t>
    <phoneticPr fontId="1"/>
  </si>
  <si>
    <t>せんせいは、</t>
    <phoneticPr fontId="1"/>
  </si>
  <si>
    <t>いまは、なんびき</t>
    <phoneticPr fontId="1"/>
  </si>
  <si>
    <t>もって　いました。</t>
    <phoneticPr fontId="1"/>
  </si>
  <si>
    <t>ももたろうの</t>
    <phoneticPr fontId="1"/>
  </si>
  <si>
    <t>　きびだんごは、</t>
    <phoneticPr fontId="1"/>
  </si>
  <si>
    <t>ももたろうに</t>
    <phoneticPr fontId="1"/>
  </si>
  <si>
    <t>きびだんごを　</t>
    <phoneticPr fontId="1"/>
  </si>
  <si>
    <t>しろいボールが　</t>
    <phoneticPr fontId="1"/>
  </si>
  <si>
    <t>ちいさな　ボールが</t>
    <phoneticPr fontId="1"/>
  </si>
  <si>
    <t>まい</t>
    <phoneticPr fontId="1"/>
  </si>
  <si>
    <t>まい</t>
    <phoneticPr fontId="1"/>
  </si>
  <si>
    <t>　あります。</t>
    <phoneticPr fontId="1"/>
  </si>
  <si>
    <t>１だいには、</t>
    <phoneticPr fontId="1"/>
  </si>
  <si>
    <t>まい</t>
    <phoneticPr fontId="1"/>
  </si>
  <si>
    <t>こ</t>
    <phoneticPr fontId="1"/>
  </si>
  <si>
    <t>りんごと　みかん</t>
    <phoneticPr fontId="1"/>
  </si>
  <si>
    <t>　あわせて　いくつ</t>
    <phoneticPr fontId="1"/>
  </si>
  <si>
    <t>　ありますか。</t>
    <phoneticPr fontId="1"/>
  </si>
  <si>
    <t>おみせで</t>
    <phoneticPr fontId="1"/>
  </si>
  <si>
    <t>こ</t>
    <phoneticPr fontId="1"/>
  </si>
  <si>
    <t>、</t>
    <phoneticPr fontId="1"/>
  </si>
  <si>
    <t>ぜんぶで　なんこの</t>
    <phoneticPr fontId="1"/>
  </si>
  <si>
    <t>　おむすびを</t>
    <phoneticPr fontId="1"/>
  </si>
  <si>
    <t>　かいましたか。</t>
    <phoneticPr fontId="1"/>
  </si>
  <si>
    <t>こ</t>
    <phoneticPr fontId="1"/>
  </si>
  <si>
    <t>、</t>
    <phoneticPr fontId="1"/>
  </si>
  <si>
    <t>こ</t>
    <phoneticPr fontId="1"/>
  </si>
  <si>
    <t>いくつ　ありますか。</t>
    <phoneticPr fontId="1"/>
  </si>
  <si>
    <t>、</t>
    <phoneticPr fontId="1"/>
  </si>
  <si>
    <t>、</t>
    <phoneticPr fontId="1"/>
  </si>
  <si>
    <t>ぶたは、</t>
    <phoneticPr fontId="1"/>
  </si>
  <si>
    <t>みんなで　なんびき</t>
    <phoneticPr fontId="1"/>
  </si>
  <si>
    <t>　いますか。</t>
    <phoneticPr fontId="1"/>
  </si>
  <si>
    <t>コアラが</t>
    <phoneticPr fontId="1"/>
  </si>
  <si>
    <t>、</t>
    <phoneticPr fontId="1"/>
  </si>
  <si>
    <t>みんなで　なんびきの</t>
    <phoneticPr fontId="1"/>
  </si>
  <si>
    <t>　コアラが</t>
    <phoneticPr fontId="1"/>
  </si>
  <si>
    <t>かめが　</t>
    <phoneticPr fontId="1"/>
  </si>
  <si>
    <t>、</t>
    <phoneticPr fontId="1"/>
  </si>
  <si>
    <t>かめは、みんなで</t>
    <phoneticPr fontId="1"/>
  </si>
  <si>
    <t>　なんびき</t>
    <phoneticPr fontId="1"/>
  </si>
  <si>
    <t>　いますか。</t>
    <phoneticPr fontId="1"/>
  </si>
  <si>
    <t>　はなを　もって</t>
    <phoneticPr fontId="1"/>
  </si>
  <si>
    <t>ぜんぶで　なんぼんの</t>
    <phoneticPr fontId="1"/>
  </si>
  <si>
    <t>とう</t>
    <phoneticPr fontId="1"/>
  </si>
  <si>
    <t>　います。</t>
    <phoneticPr fontId="1"/>
  </si>
  <si>
    <t>みんなで　なんとう</t>
    <phoneticPr fontId="1"/>
  </si>
  <si>
    <t>　いますか。</t>
    <phoneticPr fontId="1"/>
  </si>
  <si>
    <t>りすが</t>
    <phoneticPr fontId="1"/>
  </si>
  <si>
    <t>りすは、</t>
    <phoneticPr fontId="1"/>
  </si>
  <si>
    <t>ぜんぶで　なんびき</t>
    <phoneticPr fontId="1"/>
  </si>
  <si>
    <t>いぬは、あわせて</t>
    <phoneticPr fontId="1"/>
  </si>
  <si>
    <t>　なんびき</t>
    <phoneticPr fontId="1"/>
  </si>
  <si>
    <t>、</t>
    <phoneticPr fontId="1"/>
  </si>
  <si>
    <t>きのうと　きょう</t>
    <phoneticPr fontId="1"/>
  </si>
  <si>
    <t>　あわせて　なんかい</t>
    <phoneticPr fontId="1"/>
  </si>
  <si>
    <t>　のぼりましたか。</t>
  </si>
  <si>
    <t>かい</t>
    <phoneticPr fontId="1"/>
  </si>
  <si>
    <t>まいにち　のぼりぼうを</t>
    <phoneticPr fontId="1"/>
  </si>
  <si>
    <t>のぼって　います。</t>
    <phoneticPr fontId="1"/>
  </si>
  <si>
    <t>みんなで　なんにん</t>
    <phoneticPr fontId="1"/>
  </si>
  <si>
    <t>　あそんで</t>
    <phoneticPr fontId="1"/>
  </si>
  <si>
    <t>　あそんでいます。</t>
  </si>
  <si>
    <t>パンダは、</t>
    <phoneticPr fontId="1"/>
  </si>
  <si>
    <t>なんとう</t>
    <phoneticPr fontId="1"/>
  </si>
  <si>
    <t>、</t>
    <phoneticPr fontId="1"/>
  </si>
  <si>
    <t>とう</t>
    <phoneticPr fontId="1"/>
  </si>
  <si>
    <t>　こうえんで</t>
    <phoneticPr fontId="1"/>
  </si>
  <si>
    <t>　のぼり、</t>
    <phoneticPr fontId="1"/>
  </si>
  <si>
    <t>きょうしつには、</t>
    <phoneticPr fontId="1"/>
  </si>
  <si>
    <t>なんにんの　こどもが</t>
    <phoneticPr fontId="1"/>
  </si>
  <si>
    <t>、</t>
    <phoneticPr fontId="1"/>
  </si>
  <si>
    <t>きょうしつに</t>
    <phoneticPr fontId="1"/>
  </si>
  <si>
    <t>おおきな　ボールが</t>
    <phoneticPr fontId="1"/>
  </si>
  <si>
    <t>　あります。</t>
    <phoneticPr fontId="1"/>
  </si>
  <si>
    <t>みんなで　なんこ</t>
    <phoneticPr fontId="1"/>
  </si>
  <si>
    <t>　いろがみを</t>
    <phoneticPr fontId="1"/>
  </si>
  <si>
    <t>あやさんは、</t>
    <phoneticPr fontId="1"/>
  </si>
  <si>
    <t>　もっています。</t>
    <phoneticPr fontId="1"/>
  </si>
  <si>
    <t>みんなで　なんだい</t>
    <phoneticPr fontId="1"/>
  </si>
  <si>
    <t>　とまって</t>
    <phoneticPr fontId="1"/>
  </si>
  <si>
    <t>ちゅうしゃじょうに</t>
    <phoneticPr fontId="1"/>
  </si>
  <si>
    <t>ふたりで　なんこの</t>
    <phoneticPr fontId="1"/>
  </si>
  <si>
    <t>　いもを</t>
    <phoneticPr fontId="1"/>
  </si>
  <si>
    <t>　ほりましたか。</t>
  </si>
  <si>
    <t>かずくん　と</t>
    <phoneticPr fontId="1"/>
  </si>
  <si>
    <t>　あやさんが</t>
    <phoneticPr fontId="1"/>
  </si>
  <si>
    <t>　いもほりに　いきました。</t>
    <phoneticPr fontId="1"/>
  </si>
  <si>
    <t>こ</t>
    <phoneticPr fontId="1"/>
  </si>
  <si>
    <t>　ほりました。</t>
    <phoneticPr fontId="1"/>
  </si>
  <si>
    <t>ぜんぶで　なんまいの</t>
    <phoneticPr fontId="1"/>
  </si>
  <si>
    <t>　シールを　もって</t>
    <phoneticPr fontId="1"/>
  </si>
  <si>
    <t>りなさんは、</t>
    <phoneticPr fontId="1"/>
  </si>
  <si>
    <t>ねこの　シールを</t>
  </si>
  <si>
    <t>こあらの　シールを</t>
    <phoneticPr fontId="1"/>
  </si>
  <si>
    <t>　もっています。</t>
    <phoneticPr fontId="1"/>
  </si>
  <si>
    <t>　とまって　います。</t>
    <phoneticPr fontId="1"/>
  </si>
  <si>
    <t>なんびきの</t>
    <phoneticPr fontId="1"/>
  </si>
  <si>
    <t>　ちょうちょうを</t>
    <phoneticPr fontId="1"/>
  </si>
  <si>
    <t>　つかまえました。</t>
    <phoneticPr fontId="1"/>
  </si>
  <si>
    <t>ちょうを</t>
    <phoneticPr fontId="1"/>
  </si>
  <si>
    <t>　いきました。</t>
    <phoneticPr fontId="1"/>
  </si>
  <si>
    <t>　さきましたか。</t>
  </si>
  <si>
    <t>こ</t>
    <phoneticPr fontId="1"/>
  </si>
  <si>
    <t>、</t>
    <phoneticPr fontId="1"/>
  </si>
  <si>
    <t>　あさがおが</t>
    <phoneticPr fontId="1"/>
  </si>
  <si>
    <t>あかい</t>
    <phoneticPr fontId="1"/>
  </si>
  <si>
    <t>　さきました。</t>
    <phoneticPr fontId="1"/>
  </si>
  <si>
    <t>みんなで　なんこの</t>
    <phoneticPr fontId="1"/>
  </si>
  <si>
    <t>　あさがおが、</t>
    <phoneticPr fontId="1"/>
  </si>
  <si>
    <t>ゴリラの　ゴンタと</t>
    <phoneticPr fontId="1"/>
  </si>
  <si>
    <t>リラが　バナナを</t>
    <phoneticPr fontId="1"/>
  </si>
  <si>
    <t>たべました。</t>
    <phoneticPr fontId="1"/>
  </si>
  <si>
    <t>　たべました。</t>
    <phoneticPr fontId="1"/>
  </si>
  <si>
    <t>　なんぼんの　バナナを</t>
    <phoneticPr fontId="1"/>
  </si>
  <si>
    <t>　たべましたか。</t>
    <phoneticPr fontId="1"/>
  </si>
  <si>
    <t>えんぴつは、</t>
    <phoneticPr fontId="1"/>
  </si>
  <si>
    <t>なんぼん</t>
    <phoneticPr fontId="1"/>
  </si>
  <si>
    <t>　ありますか。</t>
    <phoneticPr fontId="1"/>
  </si>
  <si>
    <t>えみさんは、</t>
    <phoneticPr fontId="1"/>
  </si>
  <si>
    <t>なんまいの　いろがみを</t>
    <phoneticPr fontId="1"/>
  </si>
  <si>
    <t>えみさんは、</t>
    <phoneticPr fontId="1"/>
  </si>
  <si>
    <t>みかんは、</t>
    <phoneticPr fontId="1"/>
  </si>
  <si>
    <t>ぜんぶで　なんこ</t>
    <phoneticPr fontId="1"/>
  </si>
  <si>
    <t>こ</t>
    <phoneticPr fontId="1"/>
  </si>
  <si>
    <t>こ</t>
    <phoneticPr fontId="1"/>
  </si>
  <si>
    <t>　あります。</t>
    <phoneticPr fontId="1"/>
  </si>
  <si>
    <t>ふうせんは、</t>
    <phoneticPr fontId="1"/>
  </si>
  <si>
    <t>そうたくんは、</t>
    <phoneticPr fontId="1"/>
  </si>
  <si>
    <t>　あわせて　なんページ</t>
    <phoneticPr fontId="1"/>
  </si>
  <si>
    <t>　おさらの　うえに</t>
    <phoneticPr fontId="1"/>
  </si>
  <si>
    <t>かごの　なかに</t>
    <phoneticPr fontId="1"/>
  </si>
  <si>
    <t>みんなで　なんこ</t>
    <phoneticPr fontId="1"/>
  </si>
  <si>
    <t>　こどもが</t>
    <phoneticPr fontId="1"/>
  </si>
  <si>
    <t>　あそんで　います。</t>
    <phoneticPr fontId="1"/>
  </si>
  <si>
    <t>　です。</t>
    <phoneticPr fontId="1"/>
  </si>
  <si>
    <t>こどもは、みんなで</t>
    <phoneticPr fontId="1"/>
  </si>
  <si>
    <t>　なんにん</t>
    <phoneticPr fontId="1"/>
  </si>
  <si>
    <t>　あそんで　いますか。</t>
    <phoneticPr fontId="1"/>
  </si>
  <si>
    <t>みんなで　なんにん</t>
    <phoneticPr fontId="1"/>
  </si>
  <si>
    <t>　なわとびを</t>
    <phoneticPr fontId="1"/>
  </si>
  <si>
    <t>　していますか。</t>
  </si>
  <si>
    <t>と、</t>
    <phoneticPr fontId="1"/>
  </si>
  <si>
    <t>　しています。</t>
  </si>
  <si>
    <t>なんびき</t>
    <phoneticPr fontId="1"/>
  </si>
  <si>
    <t>、</t>
    <phoneticPr fontId="1"/>
  </si>
  <si>
    <t>おりがみは、</t>
    <phoneticPr fontId="1"/>
  </si>
  <si>
    <t>なんまい</t>
    <phoneticPr fontId="1"/>
  </si>
  <si>
    <t>　いりますか。</t>
  </si>
  <si>
    <t>　くばります。</t>
  </si>
  <si>
    <t>ひとりに　１まいずつ</t>
    <phoneticPr fontId="1"/>
  </si>
  <si>
    <t>　おりがみを</t>
    <phoneticPr fontId="1"/>
  </si>
  <si>
    <t>　います。</t>
    <phoneticPr fontId="1"/>
  </si>
  <si>
    <t>めだかは、みんなで</t>
    <phoneticPr fontId="1"/>
  </si>
  <si>
    <t>　なんびき</t>
    <phoneticPr fontId="1"/>
  </si>
  <si>
    <t>すいそうに</t>
    <phoneticPr fontId="1"/>
  </si>
  <si>
    <t>かえるは、</t>
    <phoneticPr fontId="1"/>
  </si>
  <si>
    <t>、</t>
    <phoneticPr fontId="1"/>
  </si>
  <si>
    <t>いけのなかに</t>
    <phoneticPr fontId="1"/>
  </si>
  <si>
    <t>けんたくんと</t>
    <phoneticPr fontId="1"/>
  </si>
  <si>
    <t>　おにいさんが</t>
    <phoneticPr fontId="1"/>
  </si>
  <si>
    <t>おまんじゅうを　たべています。</t>
    <phoneticPr fontId="1"/>
  </si>
  <si>
    <t>ふたりで　なんこの</t>
    <phoneticPr fontId="1"/>
  </si>
  <si>
    <t>　おまんじゅうを</t>
    <phoneticPr fontId="1"/>
  </si>
  <si>
    <t>こうたくんと</t>
    <phoneticPr fontId="1"/>
  </si>
  <si>
    <t>　まりさんは、</t>
    <phoneticPr fontId="1"/>
  </si>
  <si>
    <t>むしとりに　いきました。</t>
    <phoneticPr fontId="1"/>
  </si>
  <si>
    <t>まりさんは、</t>
    <phoneticPr fontId="1"/>
  </si>
  <si>
    <t>　つかまえました。</t>
    <phoneticPr fontId="1"/>
  </si>
  <si>
    <t>ふたりで　なんびき</t>
    <phoneticPr fontId="1"/>
  </si>
  <si>
    <t>　つかまえ</t>
    <phoneticPr fontId="1"/>
  </si>
  <si>
    <t>　ましたか。</t>
  </si>
  <si>
    <t>かいを</t>
    <phoneticPr fontId="1"/>
  </si>
  <si>
    <t>　とりに</t>
    <phoneticPr fontId="1"/>
  </si>
  <si>
    <t>　とりました。</t>
    <phoneticPr fontId="1"/>
  </si>
  <si>
    <t>ぜんぶで　なんこの</t>
    <phoneticPr fontId="1"/>
  </si>
  <si>
    <t>　かいを</t>
    <phoneticPr fontId="1"/>
  </si>
  <si>
    <t>　とりましたか。</t>
  </si>
  <si>
    <t>さかなつりに</t>
    <phoneticPr fontId="1"/>
  </si>
  <si>
    <t>　いきました。</t>
    <phoneticPr fontId="1"/>
  </si>
  <si>
    <t>ぜんぶで　なんびきの</t>
    <phoneticPr fontId="1"/>
  </si>
  <si>
    <t>　さかなを</t>
    <phoneticPr fontId="1"/>
  </si>
  <si>
    <t>　つりましたか。</t>
  </si>
  <si>
    <t>きんぎょ</t>
    <phoneticPr fontId="1"/>
  </si>
  <si>
    <t>すくいを</t>
    <phoneticPr fontId="1"/>
  </si>
  <si>
    <t>　しました。</t>
    <phoneticPr fontId="1"/>
  </si>
  <si>
    <t>ぜんぶで　なんびきの</t>
    <phoneticPr fontId="1"/>
  </si>
  <si>
    <t>　きんぎょを</t>
    <phoneticPr fontId="1"/>
  </si>
  <si>
    <t>　すくいましたか。</t>
    <phoneticPr fontId="1"/>
  </si>
  <si>
    <t>くるまが</t>
    <phoneticPr fontId="1"/>
  </si>
  <si>
    <t>　２だい</t>
    <phoneticPr fontId="1"/>
  </si>
  <si>
    <t>くるまに　のっている</t>
    <phoneticPr fontId="1"/>
  </si>
  <si>
    <t>　ひとは　なんにん</t>
    <phoneticPr fontId="1"/>
  </si>
  <si>
    <t>こうえんに</t>
    <phoneticPr fontId="1"/>
  </si>
  <si>
    <t>　おちばを　ひろいに</t>
    <phoneticPr fontId="1"/>
  </si>
  <si>
    <t>　ひろいましたか。</t>
    <phoneticPr fontId="1"/>
  </si>
  <si>
    <t>　おちばを</t>
    <phoneticPr fontId="1"/>
  </si>
  <si>
    <t>むしかごに</t>
    <phoneticPr fontId="1"/>
  </si>
  <si>
    <t>　むしが</t>
    <phoneticPr fontId="1"/>
  </si>
  <si>
    <t>　にげましたか。</t>
    <phoneticPr fontId="1"/>
  </si>
  <si>
    <t>なつこさんは、</t>
    <phoneticPr fontId="1"/>
  </si>
  <si>
    <t>あめを　たくさん</t>
    <phoneticPr fontId="1"/>
  </si>
  <si>
    <t>　もっています。</t>
    <phoneticPr fontId="1"/>
  </si>
  <si>
    <t>こ</t>
    <phoneticPr fontId="1"/>
  </si>
  <si>
    <t>　あげました。</t>
    <phoneticPr fontId="1"/>
  </si>
  <si>
    <t>なつこさんは、</t>
    <phoneticPr fontId="1"/>
  </si>
  <si>
    <t>なんこの　あめを</t>
    <phoneticPr fontId="1"/>
  </si>
  <si>
    <t>　あげましたか。</t>
    <phoneticPr fontId="1"/>
  </si>
  <si>
    <t>あかいふうせんと</t>
    <phoneticPr fontId="1"/>
  </si>
  <si>
    <t>　あおいふうせんが</t>
    <phoneticPr fontId="1"/>
  </si>
  <si>
    <t>　たくさんあります。</t>
    <phoneticPr fontId="1"/>
  </si>
  <si>
    <t>　われました。</t>
    <phoneticPr fontId="1"/>
  </si>
  <si>
    <t>　ふうせんが</t>
    <phoneticPr fontId="1"/>
  </si>
  <si>
    <t>　われましたか。</t>
    <phoneticPr fontId="1"/>
  </si>
  <si>
    <t>こうえんで</t>
    <phoneticPr fontId="1"/>
  </si>
  <si>
    <t>　こどもが</t>
    <phoneticPr fontId="1"/>
  </si>
  <si>
    <t>　あそんで　います。</t>
    <phoneticPr fontId="1"/>
  </si>
  <si>
    <t>ゆうがたに　なったので</t>
    <phoneticPr fontId="1"/>
  </si>
  <si>
    <t>、</t>
    <phoneticPr fontId="1"/>
  </si>
  <si>
    <t>なんにんの</t>
    <phoneticPr fontId="1"/>
  </si>
  <si>
    <t>　</t>
    <phoneticPr fontId="1"/>
  </si>
  <si>
    <t>　こどもが</t>
    <phoneticPr fontId="1"/>
  </si>
  <si>
    <t>　かえりましたか。</t>
    <phoneticPr fontId="1"/>
  </si>
  <si>
    <t>とまって　いました。</t>
    <phoneticPr fontId="1"/>
  </si>
  <si>
    <t>こどもが</t>
    <phoneticPr fontId="1"/>
  </si>
  <si>
    <t>バスに</t>
    <phoneticPr fontId="1"/>
  </si>
  <si>
    <t>りょう</t>
    <phoneticPr fontId="1"/>
  </si>
  <si>
    <t>そのうえに</t>
    <phoneticPr fontId="1"/>
  </si>
  <si>
    <t>まい</t>
    <phoneticPr fontId="1"/>
  </si>
  <si>
    <t>おとうさんが　</t>
    <phoneticPr fontId="1"/>
  </si>
  <si>
    <t>そう</t>
    <phoneticPr fontId="1"/>
  </si>
  <si>
    <t>くらく　なってきて</t>
    <phoneticPr fontId="1"/>
  </si>
  <si>
    <t>よるに　なって</t>
    <phoneticPr fontId="1"/>
  </si>
  <si>
    <t>こ</t>
    <phoneticPr fontId="1"/>
  </si>
  <si>
    <t>　つみました。</t>
    <phoneticPr fontId="1"/>
  </si>
  <si>
    <t>　つんでいますか。</t>
    <phoneticPr fontId="1"/>
  </si>
  <si>
    <t>　くるまが、</t>
    <phoneticPr fontId="1"/>
  </si>
  <si>
    <t>だい</t>
    <phoneticPr fontId="1"/>
  </si>
  <si>
    <t>だい</t>
    <phoneticPr fontId="1"/>
  </si>
  <si>
    <t>ちゅうしゃじょうの</t>
    <phoneticPr fontId="1"/>
  </si>
  <si>
    <t>なんだいに　なりましたか。</t>
    <phoneticPr fontId="1"/>
  </si>
  <si>
    <t>めだかは、</t>
    <phoneticPr fontId="1"/>
  </si>
  <si>
    <t>そこへ　つかまえてきた</t>
    <phoneticPr fontId="1"/>
  </si>
  <si>
    <t>　もっていました。</t>
    <phoneticPr fontId="1"/>
  </si>
  <si>
    <t>たんじょうびに</t>
    <phoneticPr fontId="1"/>
  </si>
  <si>
    <t>カードを</t>
    <phoneticPr fontId="1"/>
  </si>
  <si>
    <t>まい</t>
    <phoneticPr fontId="1"/>
  </si>
  <si>
    <t>まい</t>
    <phoneticPr fontId="1"/>
  </si>
  <si>
    <t>むしかごに</t>
    <phoneticPr fontId="1"/>
  </si>
  <si>
    <t>きょう、せみとりを</t>
    <phoneticPr fontId="1"/>
  </si>
  <si>
    <t>むしかごの</t>
    <phoneticPr fontId="1"/>
  </si>
  <si>
    <t>　せみは、</t>
    <phoneticPr fontId="1"/>
  </si>
  <si>
    <t>　くれました。</t>
    <phoneticPr fontId="1"/>
  </si>
  <si>
    <t>ゆりさんの</t>
    <phoneticPr fontId="1"/>
  </si>
  <si>
    <t>　シールは、</t>
    <phoneticPr fontId="1"/>
  </si>
  <si>
    <t>なんまいに　なりましたか。</t>
    <phoneticPr fontId="1"/>
  </si>
  <si>
    <t>こうえんで　</t>
    <phoneticPr fontId="1"/>
  </si>
  <si>
    <t>の　ハトが</t>
    <phoneticPr fontId="1"/>
  </si>
  <si>
    <t>の　ハトが　えさを</t>
    <phoneticPr fontId="1"/>
  </si>
  <si>
    <t>　たべに　きました。</t>
    <phoneticPr fontId="1"/>
  </si>
  <si>
    <t>　ハトが、</t>
    <phoneticPr fontId="1"/>
  </si>
  <si>
    <t>えさを　たべていますか。</t>
    <phoneticPr fontId="1"/>
  </si>
  <si>
    <t>　とんで　きました。</t>
    <phoneticPr fontId="1"/>
  </si>
  <si>
    <t>いまは、なんわの</t>
    <phoneticPr fontId="1"/>
  </si>
  <si>
    <t>すずめが　でんせんに</t>
    <phoneticPr fontId="1"/>
  </si>
  <si>
    <t>　とまっていますか。</t>
    <phoneticPr fontId="1"/>
  </si>
  <si>
    <t>　ありました。</t>
    <phoneticPr fontId="1"/>
  </si>
  <si>
    <t>　やおやさんで</t>
    <phoneticPr fontId="1"/>
  </si>
  <si>
    <t>　かってきました。</t>
    <phoneticPr fontId="1"/>
  </si>
  <si>
    <t>にんじんは、</t>
    <phoneticPr fontId="1"/>
  </si>
  <si>
    <t>　なんぼんに　なりましたか。</t>
    <phoneticPr fontId="1"/>
  </si>
  <si>
    <t>　くれました。</t>
    <phoneticPr fontId="1"/>
  </si>
  <si>
    <t>ぜんぶで</t>
    <phoneticPr fontId="1"/>
  </si>
  <si>
    <t>　なんびきに　なりましたか。</t>
    <phoneticPr fontId="1"/>
  </si>
  <si>
    <t>　いれました。</t>
    <phoneticPr fontId="1"/>
  </si>
  <si>
    <t>かごの　なかの</t>
    <phoneticPr fontId="1"/>
  </si>
  <si>
    <t>　りんごは、</t>
    <phoneticPr fontId="1"/>
  </si>
  <si>
    <t>　つるを</t>
  </si>
  <si>
    <t>　おっています。</t>
    <phoneticPr fontId="1"/>
  </si>
  <si>
    <t>きょうは、</t>
    <phoneticPr fontId="1"/>
  </si>
  <si>
    <t>おりづるは、</t>
    <phoneticPr fontId="1"/>
  </si>
  <si>
    <t>なんわに</t>
    <phoneticPr fontId="1"/>
  </si>
  <si>
    <t>なりましたか。</t>
    <phoneticPr fontId="1"/>
  </si>
  <si>
    <t>こうえんに　いくと</t>
    <phoneticPr fontId="1"/>
  </si>
  <si>
    <t>ゆうきくんの</t>
    <phoneticPr fontId="1"/>
  </si>
  <si>
    <t>　ふうせんは、</t>
    <phoneticPr fontId="1"/>
  </si>
  <si>
    <t>なんこに　なりましたか。</t>
    <phoneticPr fontId="1"/>
  </si>
  <si>
    <t>　あそんでい　います。</t>
    <phoneticPr fontId="1"/>
  </si>
  <si>
    <t>　やってきました。</t>
    <phoneticPr fontId="1"/>
  </si>
  <si>
    <t>あそんでいる</t>
    <phoneticPr fontId="1"/>
  </si>
  <si>
    <t>　こどもは、</t>
    <phoneticPr fontId="1"/>
  </si>
  <si>
    <t>　なんにんに　なりましたか。</t>
    <phoneticPr fontId="1"/>
  </si>
  <si>
    <t>　あそんでいました。</t>
  </si>
  <si>
    <t>コアラが</t>
    <phoneticPr fontId="1"/>
  </si>
  <si>
    <t>　のぼって　きました。</t>
  </si>
  <si>
    <t>きのうえでは、</t>
    <phoneticPr fontId="1"/>
  </si>
  <si>
    <t>なんびきの　コアラが</t>
    <phoneticPr fontId="1"/>
  </si>
  <si>
    <t>あそんで　いますか。</t>
    <phoneticPr fontId="1"/>
  </si>
  <si>
    <t>まい</t>
    <phoneticPr fontId="1"/>
  </si>
  <si>
    <t>みゆきさんは、</t>
    <phoneticPr fontId="1"/>
  </si>
  <si>
    <t>　もって　います。</t>
    <phoneticPr fontId="1"/>
  </si>
  <si>
    <t>シールは、</t>
    <phoneticPr fontId="1"/>
  </si>
  <si>
    <t>なんまいに</t>
    <phoneticPr fontId="1"/>
  </si>
  <si>
    <t>　なりますか。</t>
    <phoneticPr fontId="1"/>
  </si>
  <si>
    <t>きんぎょばちに</t>
    <phoneticPr fontId="1"/>
  </si>
  <si>
    <t>けさ、</t>
    <phoneticPr fontId="1"/>
  </si>
  <si>
    <t>　かえりました。</t>
    <phoneticPr fontId="1"/>
  </si>
  <si>
    <t>きんぎょは、</t>
    <phoneticPr fontId="1"/>
  </si>
  <si>
    <t>なんびきに</t>
    <phoneticPr fontId="1"/>
  </si>
  <si>
    <t>　なりましたか。</t>
    <phoneticPr fontId="1"/>
  </si>
  <si>
    <t>で　おおきな　えさを</t>
    <phoneticPr fontId="1"/>
  </si>
  <si>
    <t>　はこんで　いました。</t>
    <phoneticPr fontId="1"/>
  </si>
  <si>
    <t>の　ありが　おうえんに</t>
    <phoneticPr fontId="1"/>
  </si>
  <si>
    <t>　やってきました。</t>
    <phoneticPr fontId="1"/>
  </si>
  <si>
    <t>いまは、</t>
    <phoneticPr fontId="1"/>
  </si>
  <si>
    <t>えさを　はこんでいますか。</t>
    <phoneticPr fontId="1"/>
  </si>
  <si>
    <t>　のっていました。</t>
  </si>
  <si>
    <t>　のってきました。</t>
    <phoneticPr fontId="1"/>
  </si>
  <si>
    <t>いま　バスに</t>
    <phoneticPr fontId="1"/>
  </si>
  <si>
    <t>　なんにんの　おきゃくさんが</t>
    <phoneticPr fontId="1"/>
  </si>
  <si>
    <t>　のっていますか。</t>
  </si>
  <si>
    <t>つくえの　なかに</t>
    <phoneticPr fontId="1"/>
  </si>
  <si>
    <t>　あります。</t>
    <phoneticPr fontId="1"/>
  </si>
  <si>
    <t>　かってきてくれました。</t>
    <phoneticPr fontId="1"/>
  </si>
  <si>
    <t>えんぴつは</t>
    <phoneticPr fontId="1"/>
  </si>
  <si>
    <t>　なんぼんに</t>
    <phoneticPr fontId="1"/>
  </si>
  <si>
    <t>わ</t>
    <phoneticPr fontId="1"/>
  </si>
  <si>
    <t>およいで　いました。</t>
    <phoneticPr fontId="1"/>
  </si>
  <si>
    <t>そこに、</t>
    <phoneticPr fontId="1"/>
  </si>
  <si>
    <t>わ</t>
    <phoneticPr fontId="1"/>
  </si>
  <si>
    <t>アヒルは、</t>
    <phoneticPr fontId="1"/>
  </si>
  <si>
    <t>　います。</t>
    <phoneticPr fontId="1"/>
  </si>
  <si>
    <t>けさ、</t>
    <phoneticPr fontId="1"/>
  </si>
  <si>
    <t>　あかちゃんが</t>
    <phoneticPr fontId="1"/>
  </si>
  <si>
    <t>　うまれました。</t>
    <phoneticPr fontId="1"/>
  </si>
  <si>
    <t>いぬは、</t>
    <phoneticPr fontId="1"/>
  </si>
  <si>
    <t>　なりまさしたか。</t>
    <phoneticPr fontId="1"/>
  </si>
  <si>
    <t>そう</t>
    <phoneticPr fontId="1"/>
  </si>
  <si>
    <t>みなとに</t>
    <phoneticPr fontId="1"/>
  </si>
  <si>
    <t>　かえって　きました。</t>
    <phoneticPr fontId="1"/>
  </si>
  <si>
    <t>なんそうの　ふねが</t>
    <phoneticPr fontId="1"/>
  </si>
  <si>
    <t>　とまって　いますか。</t>
    <phoneticPr fontId="1"/>
  </si>
  <si>
    <t>みきさんは、</t>
    <phoneticPr fontId="1"/>
  </si>
  <si>
    <t>こ</t>
    <phoneticPr fontId="1"/>
  </si>
  <si>
    <t>　プレゼント</t>
    <phoneticPr fontId="1"/>
  </si>
  <si>
    <t>みきさんの</t>
    <phoneticPr fontId="1"/>
  </si>
  <si>
    <t>　にんぎょうは、</t>
    <phoneticPr fontId="1"/>
  </si>
  <si>
    <t>れいぞうこに</t>
    <phoneticPr fontId="1"/>
  </si>
  <si>
    <t>ともだちが</t>
    <phoneticPr fontId="1"/>
  </si>
  <si>
    <t>れいぞうこの</t>
    <phoneticPr fontId="1"/>
  </si>
  <si>
    <t>　ジュースは、</t>
    <phoneticPr fontId="1"/>
  </si>
  <si>
    <t>なんぼんに　なりましたか。</t>
    <phoneticPr fontId="1"/>
  </si>
  <si>
    <t>　きに　とまって</t>
    <phoneticPr fontId="1"/>
  </si>
  <si>
    <t>の　せみが</t>
    <phoneticPr fontId="1"/>
  </si>
  <si>
    <t>とんできて　　なきはじめました。</t>
    <phoneticPr fontId="1"/>
  </si>
  <si>
    <t>きでは、</t>
    <phoneticPr fontId="1"/>
  </si>
  <si>
    <t>　ないていますか。</t>
    <phoneticPr fontId="1"/>
  </si>
  <si>
    <t>　ないていました。</t>
    <phoneticPr fontId="1"/>
  </si>
  <si>
    <t>なんりょうの</t>
    <phoneticPr fontId="1"/>
  </si>
  <si>
    <t>　でんしゃに</t>
    <phoneticPr fontId="1"/>
  </si>
  <si>
    <t>　なりましたか。</t>
    <phoneticPr fontId="1"/>
  </si>
  <si>
    <t>こ</t>
    <phoneticPr fontId="1"/>
  </si>
  <si>
    <t>　ひかって</t>
    <phoneticPr fontId="1"/>
  </si>
  <si>
    <t>いまは、</t>
    <phoneticPr fontId="1"/>
  </si>
  <si>
    <t>なんこの　ほしが</t>
    <phoneticPr fontId="1"/>
  </si>
  <si>
    <t>　ひかって　いますか。</t>
    <phoneticPr fontId="1"/>
  </si>
  <si>
    <t>の　たけのこが</t>
    <phoneticPr fontId="1"/>
  </si>
  <si>
    <t>　はえて　いました。</t>
    <phoneticPr fontId="1"/>
  </si>
  <si>
    <t>　はえてきました。</t>
    <phoneticPr fontId="1"/>
  </si>
  <si>
    <t>なんぼん　はえていますか。</t>
    <phoneticPr fontId="1"/>
  </si>
  <si>
    <t>あさ、たけやぶに</t>
    <phoneticPr fontId="1"/>
  </si>
  <si>
    <t>の　ありが</t>
    <phoneticPr fontId="1"/>
  </si>
  <si>
    <t>　えさを　さがして　いました。</t>
    <phoneticPr fontId="1"/>
  </si>
  <si>
    <t>の　ありが　すから</t>
    <phoneticPr fontId="1"/>
  </si>
  <si>
    <t>　でてきました。</t>
    <phoneticPr fontId="1"/>
  </si>
  <si>
    <t>ありが　えさを</t>
    <phoneticPr fontId="1"/>
  </si>
  <si>
    <t>　さがして　いますか。</t>
    <phoneticPr fontId="1"/>
  </si>
  <si>
    <t>すの　なかに</t>
    <phoneticPr fontId="1"/>
  </si>
  <si>
    <t>　かえって　きました。</t>
    <phoneticPr fontId="1"/>
  </si>
  <si>
    <t>なんびきの</t>
    <phoneticPr fontId="1"/>
  </si>
  <si>
    <t>すの　なかには、</t>
    <phoneticPr fontId="1"/>
  </si>
  <si>
    <t>　りすが　いますか。</t>
    <phoneticPr fontId="1"/>
  </si>
  <si>
    <t>あさ、にわに</t>
    <phoneticPr fontId="1"/>
  </si>
  <si>
    <t>　さいていました。</t>
    <phoneticPr fontId="1"/>
  </si>
  <si>
    <t>がっこうから</t>
    <phoneticPr fontId="1"/>
  </si>
  <si>
    <t>こ</t>
    <phoneticPr fontId="1"/>
  </si>
  <si>
    <t>はなは、</t>
    <phoneticPr fontId="1"/>
  </si>
  <si>
    <t>　さいていますか。</t>
    <phoneticPr fontId="1"/>
  </si>
  <si>
    <t>ちゅうしゃじょうに</t>
    <phoneticPr fontId="1"/>
  </si>
  <si>
    <t>だい</t>
    <phoneticPr fontId="1"/>
  </si>
  <si>
    <t>だい</t>
    <phoneticPr fontId="1"/>
  </si>
  <si>
    <t>　はいって　きました。</t>
    <phoneticPr fontId="1"/>
  </si>
  <si>
    <t>ちゅうしゃじょの</t>
    <phoneticPr fontId="1"/>
  </si>
  <si>
    <t>　くるまは、</t>
    <phoneticPr fontId="1"/>
  </si>
  <si>
    <t>なんだいに　なりましたか。</t>
    <phoneticPr fontId="1"/>
  </si>
  <si>
    <t>かごの　なかに</t>
    <phoneticPr fontId="1"/>
  </si>
  <si>
    <t>　あめが、</t>
    <phoneticPr fontId="1"/>
  </si>
  <si>
    <t>かごの　なかの</t>
    <phoneticPr fontId="1"/>
  </si>
  <si>
    <t>　あめは、</t>
    <phoneticPr fontId="1"/>
  </si>
  <si>
    <t>なんこに　なりましたか。</t>
    <phoneticPr fontId="1"/>
  </si>
  <si>
    <t>　います。</t>
    <phoneticPr fontId="1"/>
  </si>
  <si>
    <t>らーめんやさんに</t>
    <phoneticPr fontId="1"/>
  </si>
  <si>
    <t>　おきゃくさんが、</t>
    <phoneticPr fontId="1"/>
  </si>
  <si>
    <t>すこしすると</t>
    <phoneticPr fontId="1"/>
  </si>
  <si>
    <t>おみせの</t>
    <phoneticPr fontId="1"/>
  </si>
  <si>
    <t>おきゃくさんは、</t>
    <phoneticPr fontId="1"/>
  </si>
  <si>
    <t>なんにんに　なりましたか。</t>
    <phoneticPr fontId="1"/>
  </si>
  <si>
    <t>りょうくんは、</t>
    <phoneticPr fontId="1"/>
  </si>
  <si>
    <t>まいにち　のぼりぼうを</t>
    <phoneticPr fontId="1"/>
  </si>
  <si>
    <t>　のぼっています。</t>
    <phoneticPr fontId="1"/>
  </si>
  <si>
    <t>こんしゅうは、</t>
    <phoneticPr fontId="1"/>
  </si>
  <si>
    <t>かい</t>
    <phoneticPr fontId="1"/>
  </si>
  <si>
    <t>　のぼりました。</t>
    <phoneticPr fontId="1"/>
  </si>
  <si>
    <t>こんしゅうは、</t>
    <phoneticPr fontId="1"/>
  </si>
  <si>
    <t>なんかい　のぼりぼうを</t>
    <phoneticPr fontId="1"/>
  </si>
  <si>
    <t>　のぼって　いますか。</t>
    <phoneticPr fontId="1"/>
  </si>
  <si>
    <t>そこへ　おなかを</t>
    <phoneticPr fontId="1"/>
  </si>
  <si>
    <t>式</t>
    <rPh sb="0" eb="1">
      <t>シキ</t>
    </rPh>
    <phoneticPr fontId="1"/>
  </si>
  <si>
    <t>　います。</t>
    <phoneticPr fontId="1"/>
  </si>
  <si>
    <t>とんぼは、</t>
    <phoneticPr fontId="1"/>
  </si>
  <si>
    <t>なんびき</t>
    <phoneticPr fontId="1"/>
  </si>
  <si>
    <t>　いますか。</t>
    <phoneticPr fontId="1"/>
  </si>
  <si>
    <t>/</t>
    <phoneticPr fontId="1"/>
  </si>
  <si>
    <t>/</t>
    <phoneticPr fontId="1"/>
  </si>
  <si>
    <t>/</t>
    <phoneticPr fontId="1"/>
  </si>
  <si>
    <t>あそんで　います。</t>
    <phoneticPr fontId="1"/>
  </si>
  <si>
    <t>ぼうしを　かぶって</t>
    <phoneticPr fontId="1"/>
  </si>
  <si>
    <t>いる　こは、</t>
    <phoneticPr fontId="1"/>
  </si>
  <si>
    <t>いない　こは、</t>
    <phoneticPr fontId="1"/>
  </si>
  <si>
    <t>なんにん　いますか。</t>
    <phoneticPr fontId="1"/>
  </si>
  <si>
    <t>こ</t>
    <phoneticPr fontId="1"/>
  </si>
  <si>
    <t>こ</t>
    <phoneticPr fontId="1"/>
  </si>
  <si>
    <t>くりは、</t>
    <phoneticPr fontId="1"/>
  </si>
  <si>
    <t>なんこ</t>
    <phoneticPr fontId="1"/>
  </si>
  <si>
    <t>　ありますか。</t>
    <phoneticPr fontId="1"/>
  </si>
  <si>
    <t>は、おやがめ</t>
    <phoneticPr fontId="1"/>
  </si>
  <si>
    <t>こがめは、</t>
    <phoneticPr fontId="1"/>
  </si>
  <si>
    <t>なんびき</t>
    <phoneticPr fontId="1"/>
  </si>
  <si>
    <t>　ですか。</t>
    <phoneticPr fontId="1"/>
  </si>
  <si>
    <t>さつ</t>
    <phoneticPr fontId="1"/>
  </si>
  <si>
    <t>ほん　と　ノート</t>
    <phoneticPr fontId="1"/>
  </si>
  <si>
    <t>ノートは、</t>
    <phoneticPr fontId="1"/>
  </si>
  <si>
    <t>なんさつ</t>
    <phoneticPr fontId="1"/>
  </si>
  <si>
    <t>スカートを</t>
    <phoneticPr fontId="1"/>
  </si>
  <si>
    <t>　はいている　こは、</t>
    <phoneticPr fontId="1"/>
  </si>
  <si>
    <t>スカートを</t>
    <phoneticPr fontId="1"/>
  </si>
  <si>
    <t>はいていない　こは、</t>
    <phoneticPr fontId="1"/>
  </si>
  <si>
    <t>なんにんいますか。</t>
    <phoneticPr fontId="1"/>
  </si>
  <si>
    <t>　つかまえ</t>
    <phoneticPr fontId="1"/>
  </si>
  <si>
    <t>　いました。</t>
    <phoneticPr fontId="1"/>
  </si>
  <si>
    <t>めすは、</t>
    <phoneticPr fontId="1"/>
  </si>
  <si>
    <t>　でしょう。</t>
    <phoneticPr fontId="1"/>
  </si>
  <si>
    <t>あか　と　あおの</t>
    <phoneticPr fontId="1"/>
  </si>
  <si>
    <t>まい</t>
    <phoneticPr fontId="1"/>
  </si>
  <si>
    <t>あかの</t>
    <phoneticPr fontId="1"/>
  </si>
  <si>
    <t>　おりがみは、</t>
    <phoneticPr fontId="1"/>
  </si>
  <si>
    <t>まい</t>
    <phoneticPr fontId="1"/>
  </si>
  <si>
    <t>あおの</t>
    <phoneticPr fontId="1"/>
  </si>
  <si>
    <t>おりがみは、</t>
    <phoneticPr fontId="1"/>
  </si>
  <si>
    <t>なんまいですか。</t>
    <phoneticPr fontId="1"/>
  </si>
  <si>
    <t>おりがみが、</t>
    <phoneticPr fontId="1"/>
  </si>
  <si>
    <t>にわの　かきのきに</t>
    <phoneticPr fontId="1"/>
  </si>
  <si>
    <t>こ</t>
    <phoneticPr fontId="1"/>
  </si>
  <si>
    <t>こ</t>
    <phoneticPr fontId="1"/>
  </si>
  <si>
    <t>　むしに　くわれて</t>
    <phoneticPr fontId="1"/>
  </si>
  <si>
    <t>そのうちの、</t>
    <phoneticPr fontId="1"/>
  </si>
  <si>
    <t>むしに　くわれて</t>
    <phoneticPr fontId="1"/>
  </si>
  <si>
    <t>　いないのは、</t>
    <phoneticPr fontId="1"/>
  </si>
  <si>
    <t>なんこでしょう。</t>
    <phoneticPr fontId="1"/>
  </si>
  <si>
    <t>きゃく</t>
    <phoneticPr fontId="1"/>
  </si>
  <si>
    <t>そのなかで</t>
    <phoneticPr fontId="1"/>
  </si>
  <si>
    <t>　ひとが　すわっているのは、</t>
    <phoneticPr fontId="1"/>
  </si>
  <si>
    <t>きゃく</t>
    <phoneticPr fontId="1"/>
  </si>
  <si>
    <t>ひとが　すわって</t>
    <phoneticPr fontId="1"/>
  </si>
  <si>
    <t>　いないのは、</t>
    <phoneticPr fontId="1"/>
  </si>
  <si>
    <t>なんきゃくですか。</t>
    <phoneticPr fontId="1"/>
  </si>
  <si>
    <t>さつ</t>
    <phoneticPr fontId="1"/>
  </si>
  <si>
    <t>　あります。</t>
    <phoneticPr fontId="1"/>
  </si>
  <si>
    <t>そのなかで　あいさんが</t>
    <phoneticPr fontId="1"/>
  </si>
  <si>
    <t>　よんだことのある　まんがは、</t>
    <phoneticPr fontId="1"/>
  </si>
  <si>
    <t>よんだことの　ない</t>
    <phoneticPr fontId="1"/>
  </si>
  <si>
    <t>まんがの　ほんは、</t>
    <phoneticPr fontId="1"/>
  </si>
  <si>
    <t>なんさつですか。</t>
    <phoneticPr fontId="1"/>
  </si>
  <si>
    <t>しています。</t>
    <phoneticPr fontId="1"/>
  </si>
  <si>
    <t>　です。</t>
    <phoneticPr fontId="1"/>
  </si>
  <si>
    <t>なんにん</t>
    <phoneticPr fontId="1"/>
  </si>
  <si>
    <t>　プールで　あそんで　います。</t>
    <phoneticPr fontId="1"/>
  </si>
  <si>
    <t>みずの　なかに</t>
    <phoneticPr fontId="1"/>
  </si>
  <si>
    <t>はいって　いないこは、</t>
    <phoneticPr fontId="1"/>
  </si>
  <si>
    <t>　はいっている　こは、</t>
    <phoneticPr fontId="1"/>
  </si>
  <si>
    <t>なんにんでしょう。</t>
    <phoneticPr fontId="1"/>
  </si>
  <si>
    <t>いすに　すわって</t>
    <phoneticPr fontId="1"/>
  </si>
  <si>
    <t>　いる　ひとは、</t>
    <phoneticPr fontId="1"/>
  </si>
  <si>
    <t>いすに　すわって</t>
    <phoneticPr fontId="1"/>
  </si>
  <si>
    <t>　いない　ひとは、</t>
    <phoneticPr fontId="1"/>
  </si>
  <si>
    <t>たこ　と　いか</t>
    <phoneticPr fontId="1"/>
  </si>
  <si>
    <t>なんびき</t>
    <phoneticPr fontId="1"/>
  </si>
  <si>
    <t>　ですか。</t>
    <phoneticPr fontId="1"/>
  </si>
  <si>
    <t>うし　と　ぶた</t>
    <phoneticPr fontId="1"/>
  </si>
  <si>
    <t>とう</t>
    <phoneticPr fontId="1"/>
  </si>
  <si>
    <t>なんとう</t>
    <phoneticPr fontId="1"/>
  </si>
  <si>
    <t>の　こどもが、</t>
    <phoneticPr fontId="1"/>
  </si>
  <si>
    <t>ドッチボールを　しています。</t>
    <phoneticPr fontId="1"/>
  </si>
  <si>
    <t>の　こどもに</t>
    <phoneticPr fontId="1"/>
  </si>
  <si>
    <t>　ボールが　あたりました。</t>
    <phoneticPr fontId="1"/>
  </si>
  <si>
    <t>　こは、</t>
    <phoneticPr fontId="1"/>
  </si>
  <si>
    <t>なんにん　ですか。</t>
    <phoneticPr fontId="1"/>
  </si>
  <si>
    <t>はるなさんの</t>
    <phoneticPr fontId="1"/>
  </si>
  <si>
    <t>　チームは、</t>
    <phoneticPr fontId="1"/>
  </si>
  <si>
    <t>やすみました。</t>
    <phoneticPr fontId="1"/>
  </si>
  <si>
    <t>やすんで</t>
    <phoneticPr fontId="1"/>
  </si>
  <si>
    <t>が、</t>
    <phoneticPr fontId="1"/>
  </si>
  <si>
    <t>　いないのは、</t>
    <phoneticPr fontId="1"/>
  </si>
  <si>
    <t>めすの</t>
    <phoneticPr fontId="1"/>
  </si>
  <si>
    <t>オスの</t>
    <phoneticPr fontId="1"/>
  </si>
  <si>
    <t>ハムスターは、</t>
    <phoneticPr fontId="1"/>
  </si>
  <si>
    <t>なんびき　ですか。</t>
    <phoneticPr fontId="1"/>
  </si>
  <si>
    <t>こ</t>
    <phoneticPr fontId="1"/>
  </si>
  <si>
    <t>あかい　ふうせん　と</t>
    <phoneticPr fontId="1"/>
  </si>
  <si>
    <t>こ</t>
    <phoneticPr fontId="1"/>
  </si>
  <si>
    <t>みどりの　ふうせんは、</t>
    <phoneticPr fontId="1"/>
  </si>
  <si>
    <t>あかい　ふうせんは、</t>
    <phoneticPr fontId="1"/>
  </si>
  <si>
    <t>なんこ</t>
    <phoneticPr fontId="1"/>
  </si>
  <si>
    <t>かえる　と　おたまじゃくし</t>
    <phoneticPr fontId="1"/>
  </si>
  <si>
    <t>おたまじゃくしは、</t>
    <phoneticPr fontId="1"/>
  </si>
  <si>
    <t>なんびき</t>
    <phoneticPr fontId="1"/>
  </si>
  <si>
    <t>　いますか。</t>
    <phoneticPr fontId="1"/>
  </si>
  <si>
    <t>かごの　なかに　あかだま</t>
    <phoneticPr fontId="1"/>
  </si>
  <si>
    <t>　と　しろだまが</t>
    <phoneticPr fontId="1"/>
  </si>
  <si>
    <t>あかだまは、</t>
    <phoneticPr fontId="1"/>
  </si>
  <si>
    <t>しろだまは、</t>
    <phoneticPr fontId="1"/>
  </si>
  <si>
    <t>わ</t>
    <phoneticPr fontId="1"/>
  </si>
  <si>
    <t>にわとり　と　ひよこ</t>
    <phoneticPr fontId="1"/>
  </si>
  <si>
    <t>なんわ</t>
    <phoneticPr fontId="1"/>
  </si>
  <si>
    <t>にわとりは、</t>
    <phoneticPr fontId="1"/>
  </si>
  <si>
    <t>　ですか。</t>
    <phoneticPr fontId="1"/>
  </si>
  <si>
    <t>むしとりに　いって</t>
    <phoneticPr fontId="1"/>
  </si>
  <si>
    <t>　なんびき</t>
    <phoneticPr fontId="1"/>
  </si>
  <si>
    <t>こ</t>
    <phoneticPr fontId="1"/>
  </si>
  <si>
    <t>あかいりんご　と</t>
    <phoneticPr fontId="1"/>
  </si>
  <si>
    <t>こ</t>
    <phoneticPr fontId="1"/>
  </si>
  <si>
    <t>　あります。</t>
    <phoneticPr fontId="1"/>
  </si>
  <si>
    <t>きいろいりんごは、</t>
    <phoneticPr fontId="1"/>
  </si>
  <si>
    <t>　ありますか。</t>
    <phoneticPr fontId="1"/>
  </si>
  <si>
    <t>　つくって　もらいました。</t>
    <phoneticPr fontId="1"/>
  </si>
  <si>
    <t>まるおむすびは、</t>
    <phoneticPr fontId="1"/>
  </si>
  <si>
    <t>さんかく</t>
    <phoneticPr fontId="1"/>
  </si>
  <si>
    <t>　おむすびは、</t>
    <phoneticPr fontId="1"/>
  </si>
  <si>
    <t>おちばひろいに</t>
    <phoneticPr fontId="1"/>
  </si>
  <si>
    <t>いきました。</t>
    <phoneticPr fontId="1"/>
  </si>
  <si>
    <t>あかいおちば　と</t>
    <phoneticPr fontId="1"/>
  </si>
  <si>
    <t>まい</t>
    <phoneticPr fontId="1"/>
  </si>
  <si>
    <t>まい</t>
    <phoneticPr fontId="1"/>
  </si>
  <si>
    <t>きいろい　おちばは</t>
    <phoneticPr fontId="1"/>
  </si>
  <si>
    <t>　なんまい　ですか。</t>
  </si>
  <si>
    <t>１ねんせいと　２ねんせいの</t>
    <phoneticPr fontId="1"/>
  </si>
  <si>
    <t>１ねんせいは、</t>
    <phoneticPr fontId="1"/>
  </si>
  <si>
    <t>２ねんせいは、</t>
    <phoneticPr fontId="1"/>
  </si>
  <si>
    <t>なんにん</t>
    <phoneticPr fontId="1"/>
  </si>
  <si>
    <t>　ですか。</t>
    <phoneticPr fontId="1"/>
  </si>
  <si>
    <t>おすは、</t>
    <phoneticPr fontId="1"/>
  </si>
  <si>
    <t>なんびきで</t>
    <phoneticPr fontId="1"/>
  </si>
  <si>
    <t>　ですか。</t>
    <phoneticPr fontId="1"/>
  </si>
  <si>
    <t>こ</t>
    <phoneticPr fontId="1"/>
  </si>
  <si>
    <t>　とれました。</t>
    <phoneticPr fontId="1"/>
  </si>
  <si>
    <t>むしに　たべられて</t>
    <phoneticPr fontId="1"/>
  </si>
  <si>
    <t>いるのが、</t>
    <phoneticPr fontId="1"/>
  </si>
  <si>
    <t>むしに　たべられて</t>
    <phoneticPr fontId="1"/>
  </si>
  <si>
    <t>　いないのは、</t>
    <phoneticPr fontId="1"/>
  </si>
  <si>
    <t>なんこですか。</t>
    <phoneticPr fontId="1"/>
  </si>
  <si>
    <t>きつね　と　たぬきが</t>
    <phoneticPr fontId="1"/>
  </si>
  <si>
    <t>　あつまって　すもう</t>
    <phoneticPr fontId="1"/>
  </si>
  <si>
    <t>たいかいを　しました。</t>
    <phoneticPr fontId="1"/>
  </si>
  <si>
    <t>　あつまり　ました。</t>
    <phoneticPr fontId="1"/>
  </si>
  <si>
    <t>　あつまりました。</t>
    <phoneticPr fontId="1"/>
  </si>
  <si>
    <t>たぬきは、</t>
    <phoneticPr fontId="1"/>
  </si>
  <si>
    <t>なんびき　あつまり</t>
    <phoneticPr fontId="1"/>
  </si>
  <si>
    <t>ましたか。</t>
    <phoneticPr fontId="1"/>
  </si>
  <si>
    <t>　つくりました。</t>
    <phoneticPr fontId="1"/>
  </si>
  <si>
    <t>こ</t>
    <phoneticPr fontId="1"/>
  </si>
  <si>
    <t>じょうずに　できな</t>
    <phoneticPr fontId="1"/>
  </si>
  <si>
    <t>なんこで　しょう。</t>
    <phoneticPr fontId="1"/>
  </si>
  <si>
    <t>かったのは、</t>
    <phoneticPr fontId="1"/>
  </si>
  <si>
    <t>えほんと　ずかんを</t>
    <phoneticPr fontId="1"/>
  </si>
  <si>
    <t>さつ</t>
    <phoneticPr fontId="1"/>
  </si>
  <si>
    <t>ずかんは、</t>
    <phoneticPr fontId="1"/>
  </si>
  <si>
    <t>なんさつ</t>
    <phoneticPr fontId="1"/>
  </si>
  <si>
    <t>ですか。</t>
    <phoneticPr fontId="1"/>
  </si>
  <si>
    <t>にちかん</t>
    <phoneticPr fontId="1"/>
  </si>
  <si>
    <t>　あそびに</t>
    <phoneticPr fontId="1"/>
  </si>
  <si>
    <t>　いきました。</t>
    <phoneticPr fontId="1"/>
  </si>
  <si>
    <t>そのうち、</t>
    <phoneticPr fontId="1"/>
  </si>
  <si>
    <t>うみに　はいったのは、</t>
    <phoneticPr fontId="1"/>
  </si>
  <si>
    <t>うみに</t>
    <phoneticPr fontId="1"/>
  </si>
  <si>
    <t>　はいらなかったのは、</t>
    <phoneticPr fontId="1"/>
  </si>
  <si>
    <t>さかなつりに</t>
    <phoneticPr fontId="1"/>
  </si>
  <si>
    <t>　いきました。</t>
    <phoneticPr fontId="1"/>
  </si>
  <si>
    <t>あかいさかな　と</t>
    <phoneticPr fontId="1"/>
  </si>
  <si>
    <t>くろいさかなを</t>
    <phoneticPr fontId="1"/>
  </si>
  <si>
    <t>　なんびき　つりましたか。</t>
    <phoneticPr fontId="1"/>
  </si>
  <si>
    <t>はじめくんは、かいじゅう　と</t>
    <phoneticPr fontId="1"/>
  </si>
  <si>
    <t>まい</t>
    <phoneticPr fontId="1"/>
  </si>
  <si>
    <t>かいじゅうの　シールは、</t>
    <phoneticPr fontId="1"/>
  </si>
  <si>
    <t>きょうりゅうの</t>
    <phoneticPr fontId="1"/>
  </si>
  <si>
    <t>　シールは、</t>
    <phoneticPr fontId="1"/>
  </si>
  <si>
    <t>なんまいですか。</t>
    <phoneticPr fontId="1"/>
  </si>
  <si>
    <t>ハムスターケースに</t>
    <phoneticPr fontId="1"/>
  </si>
  <si>
    <t>が、すのそとに</t>
    <phoneticPr fontId="1"/>
  </si>
  <si>
    <t>なんびきの　ハムスターが</t>
    <phoneticPr fontId="1"/>
  </si>
  <si>
    <t>　いますか。</t>
    <phoneticPr fontId="1"/>
  </si>
  <si>
    <t>　およぐ　れんしゅうを</t>
    <phoneticPr fontId="1"/>
  </si>
  <si>
    <t>ゴーグルを</t>
    <phoneticPr fontId="1"/>
  </si>
  <si>
    <t>ゴーグルを　つけて</t>
    <phoneticPr fontId="1"/>
  </si>
  <si>
    <t>なんにん　ですか。</t>
    <phoneticPr fontId="1"/>
  </si>
  <si>
    <t>こ</t>
    <phoneticPr fontId="1"/>
  </si>
  <si>
    <t>アンパンと　メロンパンを</t>
    <phoneticPr fontId="1"/>
  </si>
  <si>
    <t>メロンパンは、</t>
    <phoneticPr fontId="1"/>
  </si>
  <si>
    <t>なんこ</t>
    <phoneticPr fontId="1"/>
  </si>
  <si>
    <t>　でしょう。</t>
    <phoneticPr fontId="1"/>
  </si>
  <si>
    <t>こ</t>
    <phoneticPr fontId="1"/>
  </si>
  <si>
    <t>りんご　と　みかん、</t>
    <phoneticPr fontId="1"/>
  </si>
  <si>
    <t>どちらが</t>
    <phoneticPr fontId="1"/>
  </si>
  <si>
    <t>どちらが　なんこ</t>
    <phoneticPr fontId="1"/>
  </si>
  <si>
    <t>　います。</t>
    <phoneticPr fontId="1"/>
  </si>
  <si>
    <t>ねこ　と　いぬ、</t>
    <phoneticPr fontId="1"/>
  </si>
  <si>
    <t>どちらが　なんびき</t>
    <phoneticPr fontId="1"/>
  </si>
  <si>
    <t>あかいはなは、</t>
    <phoneticPr fontId="1"/>
  </si>
  <si>
    <t>こ</t>
    <phoneticPr fontId="1"/>
  </si>
  <si>
    <t>どちらのはなが</t>
    <phoneticPr fontId="1"/>
  </si>
  <si>
    <t>　なんこ　おおく</t>
    <phoneticPr fontId="1"/>
  </si>
  <si>
    <t>　さきましたか。</t>
    <phoneticPr fontId="1"/>
  </si>
  <si>
    <t>クリスマスに</t>
    <phoneticPr fontId="1"/>
  </si>
  <si>
    <t>　サンタさんが</t>
    <phoneticPr fontId="1"/>
  </si>
  <si>
    <t>　ふたりきました。</t>
    <phoneticPr fontId="1"/>
  </si>
  <si>
    <t>　くれました。</t>
    <phoneticPr fontId="1"/>
  </si>
  <si>
    <t>おおきいサンタさんは、</t>
    <phoneticPr fontId="1"/>
  </si>
  <si>
    <t>ちいさいサンタさんは、</t>
    <phoneticPr fontId="1"/>
  </si>
  <si>
    <t>こ</t>
    <phoneticPr fontId="1"/>
  </si>
  <si>
    <t>どちらの　サンタさんが、</t>
    <phoneticPr fontId="1"/>
  </si>
  <si>
    <t>なんこ　たくさん</t>
    <phoneticPr fontId="1"/>
  </si>
  <si>
    <t>プレゼントを　くれましたか。</t>
    <phoneticPr fontId="1"/>
  </si>
  <si>
    <t>しおひがりに</t>
    <phoneticPr fontId="1"/>
  </si>
  <si>
    <t>　ひろいました。</t>
    <phoneticPr fontId="1"/>
  </si>
  <si>
    <t>まほこさんは、</t>
    <phoneticPr fontId="1"/>
  </si>
  <si>
    <t>どちらが、</t>
    <phoneticPr fontId="1"/>
  </si>
  <si>
    <t>なんこ　おおく</t>
    <phoneticPr fontId="1"/>
  </si>
  <si>
    <t>　ひろいましたか。</t>
    <phoneticPr fontId="1"/>
  </si>
  <si>
    <t>わ</t>
    <phoneticPr fontId="1"/>
  </si>
  <si>
    <t>なんわ</t>
    <phoneticPr fontId="1"/>
  </si>
  <si>
    <t>　こうえんで</t>
    <phoneticPr fontId="1"/>
  </si>
  <si>
    <t>すいそうに　オスの</t>
    <phoneticPr fontId="1"/>
  </si>
  <si>
    <t>メダカと　メスの　メダカが</t>
    <phoneticPr fontId="1"/>
  </si>
  <si>
    <t>　およいで　います。</t>
    <phoneticPr fontId="1"/>
  </si>
  <si>
    <t>どうぶつえんに</t>
    <phoneticPr fontId="1"/>
  </si>
  <si>
    <t>とう</t>
    <phoneticPr fontId="1"/>
  </si>
  <si>
    <t>とう</t>
    <phoneticPr fontId="1"/>
  </si>
  <si>
    <t>どちらが</t>
    <phoneticPr fontId="1"/>
  </si>
  <si>
    <t>　なんとう</t>
    <phoneticPr fontId="1"/>
  </si>
  <si>
    <t>おやがめ　と　こがめ</t>
    <phoneticPr fontId="1"/>
  </si>
  <si>
    <t>　どちらが</t>
    <phoneticPr fontId="1"/>
  </si>
  <si>
    <t>わ</t>
    <phoneticPr fontId="1"/>
  </si>
  <si>
    <t>からす　と　すずめ</t>
    <phoneticPr fontId="1"/>
  </si>
  <si>
    <t>こ</t>
    <phoneticPr fontId="1"/>
  </si>
  <si>
    <t>すいか　と　めろん</t>
    <phoneticPr fontId="1"/>
  </si>
  <si>
    <t>　どっちが　なんこ</t>
    <phoneticPr fontId="1"/>
  </si>
  <si>
    <t>　おおく　うっていますか。</t>
    <phoneticPr fontId="1"/>
  </si>
  <si>
    <t>みきさんは、</t>
    <phoneticPr fontId="1"/>
  </si>
  <si>
    <t>まい</t>
    <phoneticPr fontId="1"/>
  </si>
  <si>
    <t>えりさんは、</t>
    <phoneticPr fontId="1"/>
  </si>
  <si>
    <t>まい</t>
    <phoneticPr fontId="1"/>
  </si>
  <si>
    <t>みきさん　と　えりさん</t>
    <phoneticPr fontId="1"/>
  </si>
  <si>
    <t>　どちらが　なんまい　おりがみを</t>
    <phoneticPr fontId="1"/>
  </si>
  <si>
    <t>たくさん　もっていますか。</t>
    <phoneticPr fontId="1"/>
  </si>
  <si>
    <t>みきさん　と　けんじくんは、</t>
    <phoneticPr fontId="1"/>
  </si>
  <si>
    <t>まいにち　のぼりぼう</t>
    <phoneticPr fontId="1"/>
  </si>
  <si>
    <t>　くらべを　しています。</t>
    <phoneticPr fontId="1"/>
  </si>
  <si>
    <t>かい</t>
    <phoneticPr fontId="1"/>
  </si>
  <si>
    <t>かい</t>
    <phoneticPr fontId="1"/>
  </si>
  <si>
    <t>　のぼりました。</t>
    <phoneticPr fontId="1"/>
  </si>
  <si>
    <t>どちらが</t>
    <phoneticPr fontId="1"/>
  </si>
  <si>
    <t>なんかい　おおく</t>
    <phoneticPr fontId="1"/>
  </si>
  <si>
    <t>　のぼりましたか。</t>
    <phoneticPr fontId="1"/>
  </si>
  <si>
    <t>かさたてに</t>
    <phoneticPr fontId="1"/>
  </si>
  <si>
    <t>きいろ　と　あか、</t>
    <phoneticPr fontId="1"/>
  </si>
  <si>
    <t>どちらが　なんぼん</t>
    <phoneticPr fontId="1"/>
  </si>
  <si>
    <t>さかなつりに　</t>
    <phoneticPr fontId="1"/>
  </si>
  <si>
    <t>いきました。</t>
    <phoneticPr fontId="1"/>
  </si>
  <si>
    <t>あじ　と　いわし</t>
    <phoneticPr fontId="1"/>
  </si>
  <si>
    <t>　どちらが　なんびき</t>
    <phoneticPr fontId="1"/>
  </si>
  <si>
    <t>おおく　つれましたか。</t>
    <phoneticPr fontId="1"/>
  </si>
  <si>
    <t>いもほりを　しました。</t>
    <phoneticPr fontId="1"/>
  </si>
  <si>
    <t>こ</t>
    <phoneticPr fontId="1"/>
  </si>
  <si>
    <t>どちらが　なんこ</t>
    <phoneticPr fontId="1"/>
  </si>
  <si>
    <t>　おおく</t>
    <phoneticPr fontId="1"/>
  </si>
  <si>
    <t>　ほりましたか。</t>
    <phoneticPr fontId="1"/>
  </si>
  <si>
    <t>ゆきだるま</t>
    <phoneticPr fontId="1"/>
  </si>
  <si>
    <t>　たいかいを</t>
    <phoneticPr fontId="1"/>
  </si>
  <si>
    <t>あかぐみは、</t>
    <phoneticPr fontId="1"/>
  </si>
  <si>
    <t>しろぐみは、</t>
    <phoneticPr fontId="1"/>
  </si>
  <si>
    <t>　つくりました。</t>
    <phoneticPr fontId="1"/>
  </si>
  <si>
    <t>　なんこ　おおく</t>
    <phoneticPr fontId="1"/>
  </si>
  <si>
    <t>つくりましたか。</t>
    <phoneticPr fontId="1"/>
  </si>
  <si>
    <t>どちらの　おにが</t>
    <phoneticPr fontId="1"/>
  </si>
  <si>
    <t>たくさん</t>
    <phoneticPr fontId="1"/>
  </si>
  <si>
    <t>　いますか。</t>
    <phoneticPr fontId="1"/>
  </si>
  <si>
    <t>たくさんの　ひとが</t>
    <phoneticPr fontId="1"/>
  </si>
  <si>
    <t>　のって　います。</t>
    <phoneticPr fontId="1"/>
  </si>
  <si>
    <t>　おとなは、</t>
    <phoneticPr fontId="1"/>
  </si>
  <si>
    <t>　です。</t>
    <phoneticPr fontId="1"/>
  </si>
  <si>
    <t>こどもは、</t>
    <phoneticPr fontId="1"/>
  </si>
  <si>
    <t>おとな　と　こども</t>
    <phoneticPr fontId="1"/>
  </si>
  <si>
    <t>　どちらが　なんにん</t>
    <phoneticPr fontId="1"/>
  </si>
  <si>
    <t>りなさん　と　けんたくんが</t>
    <phoneticPr fontId="1"/>
  </si>
  <si>
    <t>くりひろいに</t>
    <phoneticPr fontId="1"/>
  </si>
  <si>
    <t>けんたくんは、</t>
    <phoneticPr fontId="1"/>
  </si>
  <si>
    <t>　ひろいました。</t>
    <phoneticPr fontId="1"/>
  </si>
  <si>
    <t>りなさん　と　けんたくん</t>
    <phoneticPr fontId="1"/>
  </si>
  <si>
    <t>　どちらが　なんこ</t>
    <phoneticPr fontId="1"/>
  </si>
  <si>
    <t>　おおくひろいましたか。</t>
    <phoneticPr fontId="1"/>
  </si>
  <si>
    <t>きいろい</t>
    <phoneticPr fontId="1"/>
  </si>
  <si>
    <t>どっちの　いろが</t>
    <phoneticPr fontId="1"/>
  </si>
  <si>
    <t>　さきましたか。</t>
    <phoneticPr fontId="1"/>
  </si>
  <si>
    <t>とう</t>
    <phoneticPr fontId="1"/>
  </si>
  <si>
    <t>とう</t>
    <phoneticPr fontId="1"/>
  </si>
  <si>
    <t>どちらが</t>
    <phoneticPr fontId="1"/>
  </si>
  <si>
    <t>　なんぼん　おおく</t>
    <phoneticPr fontId="1"/>
  </si>
  <si>
    <t>そう</t>
    <phoneticPr fontId="1"/>
  </si>
  <si>
    <t>どちらが</t>
    <phoneticPr fontId="1"/>
  </si>
  <si>
    <t>　なんそう　おおく</t>
    <phoneticPr fontId="1"/>
  </si>
  <si>
    <t>　とまって　いますか。</t>
    <phoneticPr fontId="1"/>
  </si>
  <si>
    <t>　おおいですか。</t>
    <phoneticPr fontId="1"/>
  </si>
  <si>
    <t>さい</t>
    <phoneticPr fontId="1"/>
  </si>
  <si>
    <t>　なんさい</t>
    <phoneticPr fontId="1"/>
  </si>
  <si>
    <t>かぶとむし</t>
    <phoneticPr fontId="1"/>
  </si>
  <si>
    <t>　とりを</t>
    <phoneticPr fontId="1"/>
  </si>
  <si>
    <t>　つかまえ</t>
    <phoneticPr fontId="1"/>
  </si>
  <si>
    <t>　ました。</t>
    <phoneticPr fontId="1"/>
  </si>
  <si>
    <t>　なんびき　おおく</t>
    <phoneticPr fontId="1"/>
  </si>
  <si>
    <t>　つかまえ　ましたか。</t>
    <phoneticPr fontId="1"/>
  </si>
  <si>
    <t>たまいれを</t>
    <phoneticPr fontId="1"/>
  </si>
  <si>
    <t>　しました。</t>
    <phoneticPr fontId="1"/>
  </si>
  <si>
    <t>あかぐみは、</t>
    <phoneticPr fontId="1"/>
  </si>
  <si>
    <t>こ</t>
    <phoneticPr fontId="1"/>
  </si>
  <si>
    <t>しろぐみは、</t>
    <phoneticPr fontId="1"/>
  </si>
  <si>
    <t>こ</t>
    <phoneticPr fontId="1"/>
  </si>
  <si>
    <t>　いれました。</t>
    <phoneticPr fontId="1"/>
  </si>
  <si>
    <t>なんこさで、</t>
    <phoneticPr fontId="1"/>
  </si>
  <si>
    <t>　もらいました。</t>
    <phoneticPr fontId="1"/>
  </si>
  <si>
    <t>こ</t>
    <phoneticPr fontId="1"/>
  </si>
  <si>
    <t>どっちの　いろの</t>
    <phoneticPr fontId="1"/>
  </si>
  <si>
    <t>　ふうせんを　なんこ</t>
    <phoneticPr fontId="1"/>
  </si>
  <si>
    <t>　おおくもらい　ましたか。</t>
    <phoneticPr fontId="1"/>
  </si>
  <si>
    <t>かい</t>
    <phoneticPr fontId="1"/>
  </si>
  <si>
    <t>　なんかい</t>
    <phoneticPr fontId="1"/>
  </si>
  <si>
    <t>　おおく　とびましたか。</t>
    <phoneticPr fontId="1"/>
  </si>
  <si>
    <t>けんたくんは、</t>
    <phoneticPr fontId="1"/>
  </si>
  <si>
    <t>　つりました。</t>
    <phoneticPr fontId="1"/>
  </si>
  <si>
    <t>あかねさんは、</t>
    <phoneticPr fontId="1"/>
  </si>
  <si>
    <t>どちらが</t>
    <phoneticPr fontId="1"/>
  </si>
  <si>
    <t>　なんびき</t>
    <phoneticPr fontId="1"/>
  </si>
  <si>
    <t>　おおく　つりましたか。</t>
    <phoneticPr fontId="1"/>
  </si>
  <si>
    <t>あかねさん　と</t>
    <phoneticPr fontId="1"/>
  </si>
  <si>
    <t>　ゆうすけくんが</t>
    <phoneticPr fontId="1"/>
  </si>
  <si>
    <t>　おりづるを　おっています。</t>
    <phoneticPr fontId="1"/>
  </si>
  <si>
    <t>　おりました。</t>
    <phoneticPr fontId="1"/>
  </si>
  <si>
    <t>どちらが　なんびき</t>
    <phoneticPr fontId="1"/>
  </si>
  <si>
    <t>　おおく</t>
    <phoneticPr fontId="1"/>
  </si>
  <si>
    <t>　おりましたか。</t>
    <phoneticPr fontId="1"/>
  </si>
  <si>
    <t>やおやさんで</t>
    <phoneticPr fontId="1"/>
  </si>
  <si>
    <t>こ</t>
    <phoneticPr fontId="1"/>
  </si>
  <si>
    <t>　うれました。</t>
    <phoneticPr fontId="1"/>
  </si>
  <si>
    <t>　なんこ　おおく</t>
    <phoneticPr fontId="1"/>
  </si>
  <si>
    <t>　うれましたか。</t>
    <phoneticPr fontId="1"/>
  </si>
  <si>
    <t>とう</t>
    <phoneticPr fontId="1"/>
  </si>
  <si>
    <t>、</t>
    <phoneticPr fontId="1"/>
  </si>
  <si>
    <t>　なんとう</t>
    <phoneticPr fontId="1"/>
  </si>
  <si>
    <t>　です。</t>
    <phoneticPr fontId="1"/>
  </si>
  <si>
    <t>こ</t>
    <phoneticPr fontId="1"/>
  </si>
  <si>
    <t>　あります。</t>
    <phoneticPr fontId="1"/>
  </si>
  <si>
    <t>、</t>
    <phoneticPr fontId="1"/>
  </si>
  <si>
    <t>　たべました。</t>
    <phoneticPr fontId="1"/>
  </si>
  <si>
    <t>どちらが</t>
    <phoneticPr fontId="1"/>
  </si>
  <si>
    <t>　なんこ　おおく</t>
    <phoneticPr fontId="1"/>
  </si>
  <si>
    <t>　たべましたか。</t>
    <phoneticPr fontId="1"/>
  </si>
  <si>
    <t>まい</t>
    <phoneticPr fontId="1"/>
  </si>
  <si>
    <t>まい</t>
    <phoneticPr fontId="1"/>
  </si>
  <si>
    <t>　つかいました。</t>
    <phoneticPr fontId="1"/>
  </si>
  <si>
    <t>　なんまい　おおく</t>
    <phoneticPr fontId="1"/>
  </si>
  <si>
    <t>　つかいましたか。</t>
    <phoneticPr fontId="1"/>
  </si>
  <si>
    <t>発展</t>
    <rPh sb="0" eb="2">
      <t>ハッテン</t>
    </rPh>
    <phoneticPr fontId="1"/>
  </si>
  <si>
    <t>どちらが</t>
    <phoneticPr fontId="1"/>
  </si>
  <si>
    <t>　さきました。</t>
    <phoneticPr fontId="1"/>
  </si>
  <si>
    <t>　なんこ　おおく</t>
    <phoneticPr fontId="1"/>
  </si>
  <si>
    <t>わ</t>
    <phoneticPr fontId="1"/>
  </si>
  <si>
    <t>そのうち</t>
    <phoneticPr fontId="1"/>
  </si>
  <si>
    <t>わ</t>
    <phoneticPr fontId="1"/>
  </si>
  <si>
    <t>　です。</t>
    <phoneticPr fontId="1"/>
  </si>
  <si>
    <t>こどもの　ツバメは、</t>
    <phoneticPr fontId="1"/>
  </si>
  <si>
    <t>おとなの　ツバメは、</t>
    <phoneticPr fontId="1"/>
  </si>
  <si>
    <t>　どちらが　なんわ</t>
    <phoneticPr fontId="1"/>
  </si>
  <si>
    <t>１くみ　と　２くみの</t>
    <phoneticPr fontId="1"/>
  </si>
  <si>
    <t>１くみの　こは、</t>
    <phoneticPr fontId="1"/>
  </si>
  <si>
    <t>　います。</t>
    <phoneticPr fontId="1"/>
  </si>
  <si>
    <t>２くみの　こは、</t>
    <phoneticPr fontId="1"/>
  </si>
  <si>
    <t>どちらの　くみの</t>
    <phoneticPr fontId="1"/>
  </si>
  <si>
    <t>　こが　なんにん</t>
    <phoneticPr fontId="1"/>
  </si>
  <si>
    <t>いもうとは、</t>
    <phoneticPr fontId="1"/>
  </si>
  <si>
    <t>　なんこ　おおく</t>
    <phoneticPr fontId="1"/>
  </si>
  <si>
    <t>こ</t>
    <phoneticPr fontId="1"/>
  </si>
  <si>
    <t>、</t>
    <phoneticPr fontId="1"/>
  </si>
  <si>
    <t>どちらの　いろの</t>
    <phoneticPr fontId="1"/>
  </si>
  <si>
    <t>　ぼうしが　なんこ</t>
    <phoneticPr fontId="1"/>
  </si>
  <si>
    <t>　おおいですか。</t>
    <phoneticPr fontId="1"/>
  </si>
  <si>
    <t>こ</t>
    <phoneticPr fontId="1"/>
  </si>
  <si>
    <t>みかんは、　りんごより</t>
    <phoneticPr fontId="1"/>
  </si>
  <si>
    <t>こ</t>
    <phoneticPr fontId="1"/>
  </si>
  <si>
    <t>みかんは、</t>
    <phoneticPr fontId="1"/>
  </si>
  <si>
    <t>なんこ</t>
    <phoneticPr fontId="1"/>
  </si>
  <si>
    <t>　ありますか。</t>
    <phoneticPr fontId="1"/>
  </si>
  <si>
    <t>しました。</t>
    <phoneticPr fontId="1"/>
  </si>
  <si>
    <t>かずこさんは、</t>
    <phoneticPr fontId="1"/>
  </si>
  <si>
    <t>12かい</t>
    <phoneticPr fontId="1"/>
  </si>
  <si>
    <t>てん</t>
    <phoneticPr fontId="1"/>
  </si>
  <si>
    <t>　とりました。</t>
    <phoneticPr fontId="1"/>
  </si>
  <si>
    <t>なおこさんは、</t>
    <phoneticPr fontId="1"/>
  </si>
  <si>
    <t>　さで</t>
    <phoneticPr fontId="1"/>
  </si>
  <si>
    <t>まけました。</t>
    <phoneticPr fontId="1"/>
  </si>
  <si>
    <t>なおこさんは、</t>
    <phoneticPr fontId="1"/>
  </si>
  <si>
    <t>なんてん</t>
    <phoneticPr fontId="1"/>
  </si>
  <si>
    <t>　とりましたか。</t>
    <phoneticPr fontId="1"/>
  </si>
  <si>
    <t>いちろうさんの</t>
    <phoneticPr fontId="1"/>
  </si>
  <si>
    <t>さい</t>
    <phoneticPr fontId="1"/>
  </si>
  <si>
    <t>いちろうさんは、</t>
    <phoneticPr fontId="1"/>
  </si>
  <si>
    <t>なんさい</t>
    <phoneticPr fontId="1"/>
  </si>
  <si>
    <t>発展</t>
    <rPh sb="0" eb="2">
      <t>ハッテン</t>
    </rPh>
    <phoneticPr fontId="1"/>
  </si>
  <si>
    <t>ねこは、</t>
    <phoneticPr fontId="1"/>
  </si>
  <si>
    <t>ねこは、</t>
    <phoneticPr fontId="1"/>
  </si>
  <si>
    <t>なんびき</t>
    <phoneticPr fontId="1"/>
  </si>
  <si>
    <t>　いますか。</t>
    <phoneticPr fontId="1"/>
  </si>
  <si>
    <t>つとむくんは、</t>
    <phoneticPr fontId="1"/>
  </si>
  <si>
    <t>なんびき</t>
    <phoneticPr fontId="1"/>
  </si>
  <si>
    <t>つとむくんは、</t>
    <phoneticPr fontId="1"/>
  </si>
  <si>
    <t>　つかまえましたか。</t>
    <phoneticPr fontId="1"/>
  </si>
  <si>
    <t>はらぺこたろうは、</t>
    <phoneticPr fontId="1"/>
  </si>
  <si>
    <t>ちからたろうは、</t>
    <phoneticPr fontId="1"/>
  </si>
  <si>
    <t>あさごはんを</t>
    <phoneticPr fontId="1"/>
  </si>
  <si>
    <t>　なんばい　たべましたか。</t>
    <phoneticPr fontId="1"/>
  </si>
  <si>
    <t>きょうは、</t>
    <phoneticPr fontId="1"/>
  </si>
  <si>
    <t>　なわとびの　れんしゅうを</t>
    <phoneticPr fontId="1"/>
  </si>
  <si>
    <t>わたしは、まいにち</t>
    <phoneticPr fontId="1"/>
  </si>
  <si>
    <t>かい</t>
    <phoneticPr fontId="1"/>
  </si>
  <si>
    <t>　すくない</t>
    <phoneticPr fontId="1"/>
  </si>
  <si>
    <t>です。</t>
    <phoneticPr fontId="1"/>
  </si>
  <si>
    <t>きのは、</t>
    <phoneticPr fontId="1"/>
  </si>
  <si>
    <t>なんかい</t>
    <phoneticPr fontId="1"/>
  </si>
  <si>
    <t>　しましたか。</t>
    <phoneticPr fontId="1"/>
  </si>
  <si>
    <t>まい</t>
    <phoneticPr fontId="1"/>
  </si>
  <si>
    <t>としおくんは、</t>
    <phoneticPr fontId="1"/>
  </si>
  <si>
    <t>まさきくんは、</t>
    <phoneticPr fontId="1"/>
  </si>
  <si>
    <t>まさきくんは、</t>
    <phoneticPr fontId="1"/>
  </si>
  <si>
    <t>カードを</t>
    <phoneticPr fontId="1"/>
  </si>
  <si>
    <t>　なんまい　もっていますか。</t>
    <phoneticPr fontId="1"/>
  </si>
  <si>
    <t>こ</t>
    <phoneticPr fontId="1"/>
  </si>
  <si>
    <t>きいろい　ふうせんは、</t>
    <phoneticPr fontId="1"/>
  </si>
  <si>
    <t>こ</t>
    <phoneticPr fontId="1"/>
  </si>
  <si>
    <t>きいろい　ふうせんは、</t>
    <phoneticPr fontId="1"/>
  </si>
  <si>
    <t>なんこ</t>
    <phoneticPr fontId="1"/>
  </si>
  <si>
    <t>　ありますか。</t>
    <phoneticPr fontId="1"/>
  </si>
  <si>
    <t>こ</t>
    <phoneticPr fontId="1"/>
  </si>
  <si>
    <t>　かって</t>
    <phoneticPr fontId="1"/>
  </si>
  <si>
    <t>おさらに　１こ　ずつ</t>
    <phoneticPr fontId="1"/>
  </si>
  <si>
    <t>まい</t>
    <phoneticPr fontId="1"/>
  </si>
  <si>
    <t>ケーキを</t>
    <phoneticPr fontId="1"/>
  </si>
  <si>
    <t>　のせます。</t>
    <phoneticPr fontId="1"/>
  </si>
  <si>
    <t>でも、</t>
    <phoneticPr fontId="1"/>
  </si>
  <si>
    <t>　　たりません。</t>
    <phoneticPr fontId="1"/>
  </si>
  <si>
    <t>おさらは、</t>
    <phoneticPr fontId="1"/>
  </si>
  <si>
    <t>なんまい</t>
    <phoneticPr fontId="1"/>
  </si>
  <si>
    <t>　ありますか。</t>
    <phoneticPr fontId="1"/>
  </si>
  <si>
    <t>ひとりに　１ぽんずつ</t>
    <phoneticPr fontId="1"/>
  </si>
  <si>
    <t>くばります。</t>
    <phoneticPr fontId="1"/>
  </si>
  <si>
    <t>でも、</t>
    <phoneticPr fontId="1"/>
  </si>
  <si>
    <t>えんぴつは、</t>
    <phoneticPr fontId="1"/>
  </si>
  <si>
    <t>なんぼん</t>
    <phoneticPr fontId="1"/>
  </si>
  <si>
    <t>ふくろは、</t>
    <phoneticPr fontId="1"/>
  </si>
  <si>
    <t>１ねんせいの かだんに</t>
    <phoneticPr fontId="1"/>
  </si>
  <si>
    <t>チューリップは、</t>
    <phoneticPr fontId="1"/>
  </si>
  <si>
    <t>２ねんせいの　かだんの</t>
    <phoneticPr fontId="1"/>
  </si>
  <si>
    <t>なんぼんですか。</t>
    <phoneticPr fontId="1"/>
  </si>
  <si>
    <t>きのう　あさがおの</t>
    <phoneticPr fontId="1"/>
  </si>
  <si>
    <t>　さきましたか。</t>
    <phoneticPr fontId="1"/>
  </si>
  <si>
    <t>しゅう</t>
    <phoneticPr fontId="1"/>
  </si>
  <si>
    <t>ひとみさんは、</t>
    <phoneticPr fontId="1"/>
  </si>
  <si>
    <t>なんしゅう</t>
    <phoneticPr fontId="1"/>
  </si>
  <si>
    <t>　はしりましたか。</t>
    <phoneticPr fontId="1"/>
  </si>
  <si>
    <t>あつまり</t>
    <phoneticPr fontId="1"/>
  </si>
  <si>
    <t>　ました。</t>
    <phoneticPr fontId="1"/>
  </si>
  <si>
    <t>みんなが、いすに</t>
    <phoneticPr fontId="1"/>
  </si>
  <si>
    <t>きゃく</t>
    <phoneticPr fontId="1"/>
  </si>
  <si>
    <t>いすは、</t>
    <phoneticPr fontId="1"/>
  </si>
  <si>
    <t>なんきゃく</t>
    <phoneticPr fontId="1"/>
  </si>
  <si>
    <t>えんぴつに</t>
    <phoneticPr fontId="1"/>
  </si>
  <si>
    <t>キャップを</t>
    <phoneticPr fontId="1"/>
  </si>
  <si>
    <t>　します。</t>
    <phoneticPr fontId="1"/>
  </si>
  <si>
    <t>えんぴつは、</t>
    <phoneticPr fontId="1"/>
  </si>
  <si>
    <t>こ</t>
    <phoneticPr fontId="1"/>
  </si>
  <si>
    <t>　たりません。</t>
    <phoneticPr fontId="1"/>
  </si>
  <si>
    <t>キャップは、</t>
    <phoneticPr fontId="1"/>
  </si>
  <si>
    <t>きょう　たべたのは、</t>
    <phoneticPr fontId="1"/>
  </si>
  <si>
    <t>しろぐみに</t>
    <phoneticPr fontId="1"/>
  </si>
  <si>
    <t>おとうとは、ボーリングで</t>
    <phoneticPr fontId="1"/>
  </si>
  <si>
    <t>ぼくは、</t>
    <phoneticPr fontId="1"/>
  </si>
  <si>
    <t>ぼくは、</t>
    <phoneticPr fontId="1"/>
  </si>
  <si>
    <t>なんかい　ストライクを</t>
    <phoneticPr fontId="1"/>
  </si>
  <si>
    <t>　だしましたか。</t>
    <phoneticPr fontId="1"/>
  </si>
  <si>
    <t>こ</t>
    <phoneticPr fontId="1"/>
  </si>
  <si>
    <t>　おまんじゅうが、</t>
  </si>
  <si>
    <t>あか　と　しろの</t>
    <phoneticPr fontId="1"/>
  </si>
  <si>
    <t>あかい</t>
    <phoneticPr fontId="1"/>
  </si>
  <si>
    <t>　おまんじゅうは、</t>
    <phoneticPr fontId="1"/>
  </si>
  <si>
    <t>しろい　おまんじゅうは、</t>
    <phoneticPr fontId="1"/>
  </si>
  <si>
    <t>しろい　おまんじゅうは、</t>
    <phoneticPr fontId="1"/>
  </si>
  <si>
    <t>なんこ</t>
    <phoneticPr fontId="1"/>
  </si>
  <si>
    <t>としえさん　と　まゆみさんが</t>
    <phoneticPr fontId="1"/>
  </si>
  <si>
    <t>　わなげを</t>
    <phoneticPr fontId="1"/>
  </si>
  <si>
    <t>としえさんは、</t>
    <phoneticPr fontId="1"/>
  </si>
  <si>
    <t>　いれました。</t>
    <phoneticPr fontId="1"/>
  </si>
  <si>
    <t>まゆみさんは、</t>
    <phoneticPr fontId="1"/>
  </si>
  <si>
    <t>としえさんより</t>
    <phoneticPr fontId="1"/>
  </si>
  <si>
    <t>　すくなかったです。</t>
    <phoneticPr fontId="1"/>
  </si>
  <si>
    <t>まゆみさんは、</t>
    <phoneticPr fontId="1"/>
  </si>
  <si>
    <t>なんかい</t>
    <phoneticPr fontId="1"/>
  </si>
  <si>
    <t>　いれましたか。</t>
    <phoneticPr fontId="1"/>
  </si>
  <si>
    <t>わたしは、</t>
    <phoneticPr fontId="1"/>
  </si>
  <si>
    <t>おとうとが、かった</t>
    <phoneticPr fontId="1"/>
  </si>
  <si>
    <t>おとうとは、</t>
    <phoneticPr fontId="1"/>
  </si>
  <si>
    <t>なんかい</t>
    <phoneticPr fontId="1"/>
  </si>
  <si>
    <t>　かちましたか。</t>
    <phoneticPr fontId="1"/>
  </si>
  <si>
    <t>きよしくんが　ひろったのは、</t>
    <phoneticPr fontId="1"/>
  </si>
  <si>
    <t>どんぐりを　いくつ</t>
    <phoneticPr fontId="1"/>
  </si>
  <si>
    <t>わ</t>
    <phoneticPr fontId="1"/>
  </si>
  <si>
    <t>ひよこは、</t>
    <phoneticPr fontId="1"/>
  </si>
  <si>
    <t>わ</t>
    <phoneticPr fontId="1"/>
  </si>
  <si>
    <t>ひよこは、</t>
    <phoneticPr fontId="1"/>
  </si>
  <si>
    <t>なんわ</t>
    <phoneticPr fontId="1"/>
  </si>
  <si>
    <t>はっぱに　１ぴきずつ</t>
    <phoneticPr fontId="1"/>
  </si>
  <si>
    <t>まい</t>
    <phoneticPr fontId="1"/>
  </si>
  <si>
    <t>はっぱは、</t>
    <phoneticPr fontId="1"/>
  </si>
  <si>
    <t>なんまい</t>
    <phoneticPr fontId="1"/>
  </si>
  <si>
    <t>　ありますか。</t>
    <phoneticPr fontId="1"/>
  </si>
  <si>
    <t>みどりの</t>
    <phoneticPr fontId="1"/>
  </si>
  <si>
    <t>あおの　えんぴつは、</t>
    <phoneticPr fontId="1"/>
  </si>
  <si>
    <t>かずこさんは、</t>
    <phoneticPr fontId="1"/>
  </si>
  <si>
    <t>　ですか。</t>
    <phoneticPr fontId="1"/>
  </si>
  <si>
    <t>さかなやさんで</t>
    <phoneticPr fontId="1"/>
  </si>
  <si>
    <t>　です。</t>
    <phoneticPr fontId="1"/>
  </si>
  <si>
    <t>いかは、</t>
    <phoneticPr fontId="1"/>
  </si>
  <si>
    <t>　すくないです。</t>
    <phoneticPr fontId="1"/>
  </si>
  <si>
    <t>　うっていますか。</t>
    <phoneticPr fontId="1"/>
  </si>
  <si>
    <t>にん</t>
    <phoneticPr fontId="1"/>
  </si>
  <si>
    <t>の　こどもに　リンゴを</t>
    <phoneticPr fontId="1"/>
  </si>
  <si>
    <t>1こずつ　くばります。</t>
    <phoneticPr fontId="1"/>
  </si>
  <si>
    <t>こ</t>
    <phoneticPr fontId="1"/>
  </si>
  <si>
    <t>りんごは、</t>
    <phoneticPr fontId="1"/>
  </si>
  <si>
    <t>なんこ</t>
    <phoneticPr fontId="1"/>
  </si>
  <si>
    <t>　ありますか。</t>
    <phoneticPr fontId="1"/>
  </si>
  <si>
    <t>発展</t>
    <rPh sb="0" eb="2">
      <t>ハッテン</t>
    </rPh>
    <phoneticPr fontId="1"/>
  </si>
  <si>
    <t>なんびき</t>
    <phoneticPr fontId="1"/>
  </si>
  <si>
    <t>　いますか。</t>
    <phoneticPr fontId="1"/>
  </si>
  <si>
    <t>としおくん　と　まさおくんは、</t>
    <phoneticPr fontId="1"/>
  </si>
  <si>
    <t>　あつめて　います。</t>
    <phoneticPr fontId="1"/>
  </si>
  <si>
    <t>としおくんは、</t>
    <phoneticPr fontId="1"/>
  </si>
  <si>
    <t>まい</t>
    <phoneticPr fontId="1"/>
  </si>
  <si>
    <t>まさおくんは、</t>
    <phoneticPr fontId="1"/>
  </si>
  <si>
    <t>まい</t>
    <phoneticPr fontId="1"/>
  </si>
  <si>
    <t>　もって　います。</t>
    <phoneticPr fontId="1"/>
  </si>
  <si>
    <t>　もっていますか。</t>
    <phoneticPr fontId="1"/>
  </si>
  <si>
    <t>めだか　と　きんぎょが</t>
    <phoneticPr fontId="1"/>
  </si>
  <si>
    <t>　います。</t>
    <phoneticPr fontId="1"/>
  </si>
  <si>
    <t>めだかは、</t>
    <phoneticPr fontId="1"/>
  </si>
  <si>
    <t>　です。</t>
    <phoneticPr fontId="1"/>
  </si>
  <si>
    <t>めだかは、</t>
    <phoneticPr fontId="1"/>
  </si>
  <si>
    <t>こうえんで、</t>
    <phoneticPr fontId="1"/>
  </si>
  <si>
    <t>こどもが　あそんでいます。</t>
    <phoneticPr fontId="1"/>
  </si>
  <si>
    <t>あかぐみ　と　しろぐみの</t>
    <phoneticPr fontId="1"/>
  </si>
  <si>
    <t>あかぐみの　こどもは、</t>
    <phoneticPr fontId="1"/>
  </si>
  <si>
    <t>あかぐみの　こどもは、</t>
    <phoneticPr fontId="1"/>
  </si>
  <si>
    <t>なんにん</t>
    <phoneticPr fontId="1"/>
  </si>
  <si>
    <t>　ですか。</t>
    <phoneticPr fontId="1"/>
  </si>
  <si>
    <t>いもうとと</t>
    <phoneticPr fontId="1"/>
  </si>
  <si>
    <t>わたしが　すくったのは、</t>
    <phoneticPr fontId="1"/>
  </si>
  <si>
    <t>いもうとは、</t>
    <phoneticPr fontId="1"/>
  </si>
  <si>
    <t>　すくいました。</t>
    <phoneticPr fontId="1"/>
  </si>
  <si>
    <t>わたしは、</t>
    <phoneticPr fontId="1"/>
  </si>
  <si>
    <t>なんびき</t>
    <phoneticPr fontId="1"/>
  </si>
  <si>
    <t>　すくいましたか。</t>
    <phoneticPr fontId="1"/>
  </si>
  <si>
    <t>くろうさぎ　と　しろうさぎが</t>
    <phoneticPr fontId="1"/>
  </si>
  <si>
    <t>くろうさぎは、</t>
    <phoneticPr fontId="1"/>
  </si>
  <si>
    <t>わ</t>
    <phoneticPr fontId="1"/>
  </si>
  <si>
    <t>しろうさぎは、</t>
    <phoneticPr fontId="1"/>
  </si>
  <si>
    <t>わ</t>
    <phoneticPr fontId="1"/>
  </si>
  <si>
    <t>なんわ</t>
    <phoneticPr fontId="1"/>
  </si>
  <si>
    <t>おとな　と</t>
    <phoneticPr fontId="1"/>
  </si>
  <si>
    <t>　バスに　のっています。</t>
    <phoneticPr fontId="1"/>
  </si>
  <si>
    <t>おとなは、</t>
    <phoneticPr fontId="1"/>
  </si>
  <si>
    <t>しろぐみの　こどもは、</t>
    <phoneticPr fontId="1"/>
  </si>
  <si>
    <t>おとなは、</t>
    <phoneticPr fontId="1"/>
  </si>
  <si>
    <t>たまいれで　しろぐみは、</t>
    <phoneticPr fontId="1"/>
  </si>
  <si>
    <t>てん</t>
    <phoneticPr fontId="1"/>
  </si>
  <si>
    <t>しろぐみは、</t>
    <phoneticPr fontId="1"/>
  </si>
  <si>
    <t>なんてん</t>
    <phoneticPr fontId="1"/>
  </si>
  <si>
    <t>　とりましたか。</t>
    <phoneticPr fontId="1"/>
  </si>
  <si>
    <t>たろうくんは、</t>
    <phoneticPr fontId="1"/>
  </si>
  <si>
    <t>さい</t>
    <phoneticPr fontId="1"/>
  </si>
  <si>
    <t>さい</t>
    <phoneticPr fontId="1"/>
  </si>
  <si>
    <t>たろうくんは、</t>
    <phoneticPr fontId="1"/>
  </si>
  <si>
    <t>なんさい</t>
    <phoneticPr fontId="1"/>
  </si>
  <si>
    <t>　ですか。</t>
    <phoneticPr fontId="1"/>
  </si>
  <si>
    <t>にわとり　と</t>
    <phoneticPr fontId="1"/>
  </si>
  <si>
    <t>　ひよこが</t>
    <phoneticPr fontId="1"/>
  </si>
  <si>
    <t>　います。</t>
    <phoneticPr fontId="1"/>
  </si>
  <si>
    <t>にわとりは、</t>
    <phoneticPr fontId="1"/>
  </si>
  <si>
    <t>わ</t>
    <phoneticPr fontId="1"/>
  </si>
  <si>
    <t>　すくないです。</t>
    <phoneticPr fontId="1"/>
  </si>
  <si>
    <t>ひよこは、</t>
    <phoneticPr fontId="1"/>
  </si>
  <si>
    <t>わ</t>
    <phoneticPr fontId="1"/>
  </si>
  <si>
    <t>　います。</t>
    <phoneticPr fontId="1"/>
  </si>
  <si>
    <t>なんわ</t>
    <phoneticPr fontId="1"/>
  </si>
  <si>
    <t>りんごを</t>
    <phoneticPr fontId="1"/>
  </si>
  <si>
    <t>　なんこか</t>
    <phoneticPr fontId="1"/>
  </si>
  <si>
    <t>こ</t>
    <phoneticPr fontId="1"/>
  </si>
  <si>
    <t>はじめに</t>
    <phoneticPr fontId="1"/>
  </si>
  <si>
    <t>りんごを　なんこ</t>
    <phoneticPr fontId="1"/>
  </si>
  <si>
    <t>けんたくんは、</t>
    <phoneticPr fontId="1"/>
  </si>
  <si>
    <t>きのう</t>
    <phoneticPr fontId="1"/>
  </si>
  <si>
    <t>　むしとりを　しました。</t>
    <phoneticPr fontId="1"/>
  </si>
  <si>
    <t>きのは、</t>
    <phoneticPr fontId="1"/>
  </si>
  <si>
    <t>なんびき</t>
    <phoneticPr fontId="1"/>
  </si>
  <si>
    <t>りょうたくんは、</t>
    <phoneticPr fontId="1"/>
  </si>
  <si>
    <t>きんぎょすくいを</t>
    <phoneticPr fontId="1"/>
  </si>
  <si>
    <t>　２かい　しました。</t>
    <phoneticPr fontId="1"/>
  </si>
  <si>
    <t>１かいめに</t>
    <phoneticPr fontId="1"/>
  </si>
  <si>
    <t>　なんびき</t>
    <phoneticPr fontId="1"/>
  </si>
  <si>
    <t>　すくい　ましたか。</t>
    <phoneticPr fontId="1"/>
  </si>
  <si>
    <t>かずとくんは、</t>
    <phoneticPr fontId="1"/>
  </si>
  <si>
    <t>えんぴつを</t>
    <phoneticPr fontId="1"/>
  </si>
  <si>
    <t>　もって、いました。</t>
    <phoneticPr fontId="1"/>
  </si>
  <si>
    <t>おみせやさんで、</t>
    <phoneticPr fontId="1"/>
  </si>
  <si>
    <t>に　なりました。</t>
    <phoneticPr fontId="1"/>
  </si>
  <si>
    <t>かずとくんは、</t>
    <phoneticPr fontId="1"/>
  </si>
  <si>
    <t>はじめに　えんぴつを</t>
    <phoneticPr fontId="1"/>
  </si>
  <si>
    <t>なんぼん　もっていましたか。</t>
    <phoneticPr fontId="1"/>
  </si>
  <si>
    <t>　きんぎょが</t>
    <phoneticPr fontId="1"/>
  </si>
  <si>
    <t>　いました。</t>
    <phoneticPr fontId="1"/>
  </si>
  <si>
    <t>すいそうには、</t>
    <phoneticPr fontId="1"/>
  </si>
  <si>
    <t>はじめに　なんびきの</t>
    <phoneticPr fontId="1"/>
  </si>
  <si>
    <t>きんぎょが　はいっていましたか。</t>
    <phoneticPr fontId="1"/>
  </si>
  <si>
    <t>こうえんで　</t>
    <phoneticPr fontId="1"/>
  </si>
  <si>
    <t>　こどもが</t>
    <phoneticPr fontId="1"/>
  </si>
  <si>
    <t>　あそんでいます。</t>
    <phoneticPr fontId="1"/>
  </si>
  <si>
    <t>　あそびに　きたので、</t>
    <phoneticPr fontId="1"/>
  </si>
  <si>
    <t>こうえんには、</t>
    <phoneticPr fontId="1"/>
  </si>
  <si>
    <t>　あそんで　いましたか。</t>
    <phoneticPr fontId="1"/>
  </si>
  <si>
    <t>バスに　おきゃくさんが</t>
    <phoneticPr fontId="1"/>
  </si>
  <si>
    <t>　のっています。</t>
    <phoneticPr fontId="1"/>
  </si>
  <si>
    <t>　のってきました。</t>
    <phoneticPr fontId="1"/>
  </si>
  <si>
    <t>いまは、</t>
    <phoneticPr fontId="1"/>
  </si>
  <si>
    <t>の　おきゃくさんが</t>
    <phoneticPr fontId="1"/>
  </si>
  <si>
    <t>　のっています。</t>
    <phoneticPr fontId="1"/>
  </si>
  <si>
    <t>はじめに　おきゃくさんは、</t>
    <phoneticPr fontId="1"/>
  </si>
  <si>
    <t>なんにん</t>
    <phoneticPr fontId="1"/>
  </si>
  <si>
    <t>　のって　いましたか。</t>
    <phoneticPr fontId="1"/>
  </si>
  <si>
    <t>たけしくんは、</t>
    <phoneticPr fontId="1"/>
  </si>
  <si>
    <t>ロケットを</t>
    <phoneticPr fontId="1"/>
  </si>
  <si>
    <t>　もって　いました。</t>
    <phoneticPr fontId="1"/>
  </si>
  <si>
    <t>だい</t>
    <phoneticPr fontId="1"/>
  </si>
  <si>
    <t>　もらったので、</t>
    <phoneticPr fontId="1"/>
  </si>
  <si>
    <t>だい</t>
    <phoneticPr fontId="1"/>
  </si>
  <si>
    <t>はじめに</t>
    <phoneticPr fontId="1"/>
  </si>
  <si>
    <t>なんだいの　ロケットを</t>
    <phoneticPr fontId="1"/>
  </si>
  <si>
    <t>もって　いましたか。</t>
    <phoneticPr fontId="1"/>
  </si>
  <si>
    <t>まことくんは、</t>
    <phoneticPr fontId="1"/>
  </si>
  <si>
    <t>まいにち　ほんを</t>
    <phoneticPr fontId="1"/>
  </si>
  <si>
    <t>　よんで　います。</t>
    <phoneticPr fontId="1"/>
  </si>
  <si>
    <t>ページ</t>
    <phoneticPr fontId="1"/>
  </si>
  <si>
    <t>　よみました。</t>
    <phoneticPr fontId="1"/>
  </si>
  <si>
    <t>いままでに</t>
    <phoneticPr fontId="1"/>
  </si>
  <si>
    <t>よんだ　ページは、</t>
    <phoneticPr fontId="1"/>
  </si>
  <si>
    <t>ページ</t>
    <phoneticPr fontId="1"/>
  </si>
  <si>
    <t>これで</t>
    <phoneticPr fontId="1"/>
  </si>
  <si>
    <t>いままでに</t>
    <phoneticPr fontId="1"/>
  </si>
  <si>
    <t>　なんページ</t>
    <phoneticPr fontId="1"/>
  </si>
  <si>
    <t>　よんで　いましたか。</t>
    <phoneticPr fontId="1"/>
  </si>
  <si>
    <t>いしの　うえで</t>
    <phoneticPr fontId="1"/>
  </si>
  <si>
    <t>　かめが　ひなた</t>
    <phoneticPr fontId="1"/>
  </si>
  <si>
    <t>ぼっこを　しています。</t>
    <phoneticPr fontId="1"/>
  </si>
  <si>
    <t>の　かめが　みずから</t>
    <phoneticPr fontId="1"/>
  </si>
  <si>
    <t>　でてきて　なかまに　はいりました。</t>
    <phoneticPr fontId="1"/>
  </si>
  <si>
    <t>の　かめが　ひなた</t>
    <phoneticPr fontId="1"/>
  </si>
  <si>
    <t>はじめに　なんびきの</t>
    <phoneticPr fontId="1"/>
  </si>
  <si>
    <t>かめが　ひなた</t>
    <phoneticPr fontId="1"/>
  </si>
  <si>
    <t>ゆかりさんは、ゆいかさんに</t>
    <phoneticPr fontId="1"/>
  </si>
  <si>
    <t>まい</t>
    <phoneticPr fontId="1"/>
  </si>
  <si>
    <t>　もらいました。</t>
    <phoneticPr fontId="1"/>
  </si>
  <si>
    <t>はじめから　もっていた</t>
    <phoneticPr fontId="1"/>
  </si>
  <si>
    <t>はじめに　なんまいの</t>
    <phoneticPr fontId="1"/>
  </si>
  <si>
    <t>　いろがみを</t>
    <phoneticPr fontId="1"/>
  </si>
  <si>
    <t>もって　いましたか。</t>
    <phoneticPr fontId="1"/>
  </si>
  <si>
    <t>　たべました。</t>
    <phoneticPr fontId="1"/>
  </si>
  <si>
    <t>きょうたべた</t>
    <phoneticPr fontId="1"/>
  </si>
  <si>
    <t>ごはんは、</t>
    <phoneticPr fontId="1"/>
  </si>
  <si>
    <t>あさ　と　ひるに</t>
    <phoneticPr fontId="1"/>
  </si>
  <si>
    <t>なんばいの　ごはんを</t>
    <phoneticPr fontId="1"/>
  </si>
  <si>
    <t>　たべて　いたのでしょう。</t>
    <phoneticPr fontId="1"/>
  </si>
  <si>
    <t>あさ、ひる、ばんと３かい</t>
    <phoneticPr fontId="1"/>
  </si>
  <si>
    <t>　ごはんを　たべます。</t>
    <phoneticPr fontId="1"/>
  </si>
  <si>
    <t>わなげを　10かい</t>
    <phoneticPr fontId="1"/>
  </si>
  <si>
    <t>　なげました。</t>
    <phoneticPr fontId="1"/>
  </si>
  <si>
    <t>てん</t>
    <phoneticPr fontId="1"/>
  </si>
  <si>
    <t>まなみさんの</t>
    <phoneticPr fontId="1"/>
  </si>
  <si>
    <t>ごうけいてんは、</t>
    <phoneticPr fontId="1"/>
  </si>
  <si>
    <t>てん</t>
    <phoneticPr fontId="1"/>
  </si>
  <si>
    <t>9かいめ　までに</t>
    <phoneticPr fontId="1"/>
  </si>
  <si>
    <t>　なんてん　とって　いましたか。</t>
    <phoneticPr fontId="1"/>
  </si>
  <si>
    <t>こうちゃんは、</t>
    <phoneticPr fontId="1"/>
  </si>
  <si>
    <t>　つんで　います。</t>
    <phoneticPr fontId="1"/>
  </si>
  <si>
    <t>いま、</t>
    <phoneticPr fontId="1"/>
  </si>
  <si>
    <t>だん</t>
    <phoneticPr fontId="1"/>
  </si>
  <si>
    <t>だん</t>
    <phoneticPr fontId="1"/>
  </si>
  <si>
    <t>に　なりました。</t>
    <phoneticPr fontId="1"/>
  </si>
  <si>
    <t>　なんだん</t>
    <phoneticPr fontId="1"/>
  </si>
  <si>
    <t>　つんで　いましたか。</t>
    <phoneticPr fontId="1"/>
  </si>
  <si>
    <t>ふみかさんは、</t>
    <phoneticPr fontId="1"/>
  </si>
  <si>
    <t>　しています。</t>
    <phoneticPr fontId="1"/>
  </si>
  <si>
    <t>さっき、</t>
    <phoneticPr fontId="1"/>
  </si>
  <si>
    <t>こ</t>
    <phoneticPr fontId="1"/>
  </si>
  <si>
    <t>さっき　までに</t>
    <phoneticPr fontId="1"/>
  </si>
  <si>
    <t>なんこの　どんぐりを</t>
    <phoneticPr fontId="1"/>
  </si>
  <si>
    <t>　ひろって　いましたか。</t>
    <phoneticPr fontId="1"/>
  </si>
  <si>
    <t>こうえんで</t>
    <phoneticPr fontId="1"/>
  </si>
  <si>
    <t>　ハトが　えさを</t>
    <phoneticPr fontId="1"/>
  </si>
  <si>
    <t>　たべています。</t>
    <phoneticPr fontId="1"/>
  </si>
  <si>
    <t>わ</t>
    <phoneticPr fontId="1"/>
  </si>
  <si>
    <t>の　はとが</t>
    <phoneticPr fontId="1"/>
  </si>
  <si>
    <t>の　はとが　また</t>
    <phoneticPr fontId="1"/>
  </si>
  <si>
    <t>　とんできました。</t>
    <phoneticPr fontId="1"/>
  </si>
  <si>
    <t>いまは、</t>
    <phoneticPr fontId="1"/>
  </si>
  <si>
    <t>　えさを　たべています。</t>
    <phoneticPr fontId="1"/>
  </si>
  <si>
    <t>　なんわの　はとが</t>
    <phoneticPr fontId="1"/>
  </si>
  <si>
    <t>　えさを　たべて　いましたか。</t>
    <phoneticPr fontId="1"/>
  </si>
  <si>
    <t>　きょうしつに</t>
    <phoneticPr fontId="1"/>
  </si>
  <si>
    <t>やすみじかん</t>
    <phoneticPr fontId="1"/>
  </si>
  <si>
    <t>やすみじかんが</t>
    <phoneticPr fontId="1"/>
  </si>
  <si>
    <t>の　こどもが</t>
    <phoneticPr fontId="1"/>
  </si>
  <si>
    <t>　きょうしつに　います。</t>
    <phoneticPr fontId="1"/>
  </si>
  <si>
    <t>こどもが　のこっています。</t>
    <phoneticPr fontId="1"/>
  </si>
  <si>
    <t>やすみじかん</t>
    <phoneticPr fontId="1"/>
  </si>
  <si>
    <t>　なんにんの　こどもが</t>
    <phoneticPr fontId="1"/>
  </si>
  <si>
    <t>きょうしつに　のこって　いましたか。</t>
    <phoneticPr fontId="1"/>
  </si>
  <si>
    <t>　くるまが</t>
    <phoneticPr fontId="1"/>
  </si>
  <si>
    <t>　とまっています。</t>
    <phoneticPr fontId="1"/>
  </si>
  <si>
    <t>だい</t>
    <phoneticPr fontId="1"/>
  </si>
  <si>
    <t>の　くるまが</t>
    <phoneticPr fontId="1"/>
  </si>
  <si>
    <t>　はいって　きました。</t>
    <phoneticPr fontId="1"/>
  </si>
  <si>
    <t>　なんだいの　くるまが</t>
    <phoneticPr fontId="1"/>
  </si>
  <si>
    <t>　とまって　いましたか。</t>
    <phoneticPr fontId="1"/>
  </si>
  <si>
    <t>だんごくんは、</t>
    <phoneticPr fontId="1"/>
  </si>
  <si>
    <t>せみとりを</t>
    <phoneticPr fontId="1"/>
  </si>
  <si>
    <t>　しています。</t>
    <phoneticPr fontId="1"/>
  </si>
  <si>
    <t>つかまえて　むしかごに</t>
    <phoneticPr fontId="1"/>
  </si>
  <si>
    <t>むしかごの</t>
    <phoneticPr fontId="1"/>
  </si>
  <si>
    <t>　せみは、</t>
    <phoneticPr fontId="1"/>
  </si>
  <si>
    <t>はじめに</t>
    <phoneticPr fontId="1"/>
  </si>
  <si>
    <t>　なんびきの　せみが</t>
    <phoneticPr fontId="1"/>
  </si>
  <si>
    <t>　むしかごに　はいって　いましたか。</t>
    <phoneticPr fontId="1"/>
  </si>
  <si>
    <t>すずめが</t>
    <phoneticPr fontId="1"/>
  </si>
  <si>
    <t>　とんで</t>
    <phoneticPr fontId="1"/>
  </si>
  <si>
    <t>　とまって　いました。</t>
    <phoneticPr fontId="1"/>
  </si>
  <si>
    <t>の　すずめが　でんせんに</t>
    <phoneticPr fontId="1"/>
  </si>
  <si>
    <t>はじめに　なんわの</t>
    <phoneticPr fontId="1"/>
  </si>
  <si>
    <t>　すずめが　でんせんに</t>
    <phoneticPr fontId="1"/>
  </si>
  <si>
    <t>　とまって　いましたか。</t>
    <phoneticPr fontId="1"/>
  </si>
  <si>
    <t>ありが</t>
    <phoneticPr fontId="1"/>
  </si>
  <si>
    <t>　はこんで　いました。</t>
    <phoneticPr fontId="1"/>
  </si>
  <si>
    <t>　やってきました。</t>
    <phoneticPr fontId="1"/>
  </si>
  <si>
    <t>そこへ　おうえんの</t>
    <phoneticPr fontId="1"/>
  </si>
  <si>
    <t>おかしを</t>
    <phoneticPr fontId="1"/>
  </si>
  <si>
    <t>の　ありが　おかしを</t>
    <phoneticPr fontId="1"/>
  </si>
  <si>
    <t>　はこんで　います。</t>
    <phoneticPr fontId="1"/>
  </si>
  <si>
    <t>　ありが　おかしを</t>
    <phoneticPr fontId="1"/>
  </si>
  <si>
    <t>　はこんで　いましたか。</t>
    <phoneticPr fontId="1"/>
  </si>
  <si>
    <t>ラーメンやさんで</t>
    <phoneticPr fontId="1"/>
  </si>
  <si>
    <t>　おきゃくさんが</t>
    <phoneticPr fontId="1"/>
  </si>
  <si>
    <t>ラーメンを　たべていました。</t>
    <phoneticPr fontId="1"/>
  </si>
  <si>
    <t>そこへ　べつの</t>
    <phoneticPr fontId="1"/>
  </si>
  <si>
    <t>　きました。</t>
    <phoneticPr fontId="1"/>
  </si>
  <si>
    <t>いまは、</t>
    <phoneticPr fontId="1"/>
  </si>
  <si>
    <t>の　おきゃくさんが</t>
    <phoneticPr fontId="1"/>
  </si>
  <si>
    <t>　ラーメンをたべています。</t>
    <phoneticPr fontId="1"/>
  </si>
  <si>
    <t>はじめに　なんにんの</t>
    <phoneticPr fontId="1"/>
  </si>
  <si>
    <t>おきゃくさんが　ラーメンを</t>
    <phoneticPr fontId="1"/>
  </si>
  <si>
    <t>たべていましたか。</t>
    <phoneticPr fontId="1"/>
  </si>
  <si>
    <t>こいぬが</t>
    <phoneticPr fontId="1"/>
  </si>
  <si>
    <t>　いました。</t>
    <phoneticPr fontId="1"/>
  </si>
  <si>
    <t>きょう</t>
    <phoneticPr fontId="1"/>
  </si>
  <si>
    <t>　うまれたので、</t>
    <phoneticPr fontId="1"/>
  </si>
  <si>
    <t>こいぬは、</t>
    <phoneticPr fontId="1"/>
  </si>
  <si>
    <t>に　なりました。</t>
    <phoneticPr fontId="1"/>
  </si>
  <si>
    <t>　こいぬが　</t>
    <phoneticPr fontId="1"/>
  </si>
  <si>
    <t>　いましたか。</t>
    <phoneticPr fontId="1"/>
  </si>
  <si>
    <t>　おりづるを</t>
    <phoneticPr fontId="1"/>
  </si>
  <si>
    <t>　おっています。</t>
    <phoneticPr fontId="1"/>
  </si>
  <si>
    <t>きょうは、</t>
    <phoneticPr fontId="1"/>
  </si>
  <si>
    <t>こ</t>
    <phoneticPr fontId="1"/>
  </si>
  <si>
    <t>こ</t>
    <phoneticPr fontId="1"/>
  </si>
  <si>
    <t>　なりました。</t>
    <phoneticPr fontId="1"/>
  </si>
  <si>
    <t>きのう　までに</t>
    <phoneticPr fontId="1"/>
  </si>
  <si>
    <t>　おって　いましたか。</t>
    <phoneticPr fontId="1"/>
  </si>
  <si>
    <t>こうじくんは、</t>
    <phoneticPr fontId="1"/>
  </si>
  <si>
    <t>きってを</t>
    <phoneticPr fontId="1"/>
  </si>
  <si>
    <t>　あつめて　います。</t>
    <phoneticPr fontId="1"/>
  </si>
  <si>
    <t>まい</t>
    <phoneticPr fontId="1"/>
  </si>
  <si>
    <t>まい</t>
    <phoneticPr fontId="1"/>
  </si>
  <si>
    <t>に　なりました。</t>
    <phoneticPr fontId="1"/>
  </si>
  <si>
    <t>ともだちに</t>
    <phoneticPr fontId="1"/>
  </si>
  <si>
    <t>　もらうまえには、</t>
    <phoneticPr fontId="1"/>
  </si>
  <si>
    <t>なんまい　もっていましたか。</t>
    <phoneticPr fontId="1"/>
  </si>
  <si>
    <t>こ</t>
    <phoneticPr fontId="1"/>
  </si>
  <si>
    <t>ボールが　ありました。</t>
    <phoneticPr fontId="1"/>
  </si>
  <si>
    <t>ボールは、</t>
    <phoneticPr fontId="1"/>
  </si>
  <si>
    <t>　ありましたか。</t>
    <phoneticPr fontId="1"/>
  </si>
  <si>
    <t>のぼって　います。</t>
    <phoneticPr fontId="1"/>
  </si>
  <si>
    <t>かい</t>
    <phoneticPr fontId="1"/>
  </si>
  <si>
    <t>　のぼったので　きょうは、</t>
    <phoneticPr fontId="1"/>
  </si>
  <si>
    <t>かい</t>
    <phoneticPr fontId="1"/>
  </si>
  <si>
    <t>　のぼったことに　なります。</t>
    <phoneticPr fontId="1"/>
  </si>
  <si>
    <t>のぼったのでしょう。</t>
    <phoneticPr fontId="1"/>
  </si>
  <si>
    <t>こ</t>
    <phoneticPr fontId="1"/>
  </si>
  <si>
    <t>こ</t>
    <phoneticPr fontId="1"/>
  </si>
  <si>
    <t>なんこか</t>
    <phoneticPr fontId="1"/>
  </si>
  <si>
    <t>りんごを</t>
    <phoneticPr fontId="1"/>
  </si>
  <si>
    <t>　なんこ</t>
    <phoneticPr fontId="1"/>
  </si>
  <si>
    <t>　もらいましたか。</t>
    <phoneticPr fontId="1"/>
  </si>
  <si>
    <t>あきこさんは、</t>
    <phoneticPr fontId="1"/>
  </si>
  <si>
    <t>かきとりに　２かい</t>
    <phoneticPr fontId="1"/>
  </si>
  <si>
    <t>　いきました。</t>
    <phoneticPr fontId="1"/>
  </si>
  <si>
    <t>こ</t>
    <phoneticPr fontId="1"/>
  </si>
  <si>
    <t>1かいめは、</t>
    <phoneticPr fontId="1"/>
  </si>
  <si>
    <t>　なります。</t>
    <phoneticPr fontId="1"/>
  </si>
  <si>
    <t>２かいめも</t>
    <phoneticPr fontId="1"/>
  </si>
  <si>
    <t>２かいめは、</t>
    <phoneticPr fontId="1"/>
  </si>
  <si>
    <t>なんこ</t>
    <phoneticPr fontId="1"/>
  </si>
  <si>
    <t>　とりましたか。</t>
    <phoneticPr fontId="1"/>
  </si>
  <si>
    <t>まい</t>
    <phoneticPr fontId="1"/>
  </si>
  <si>
    <t>まい</t>
    <phoneticPr fontId="1"/>
  </si>
  <si>
    <t>おじさんに</t>
    <phoneticPr fontId="1"/>
  </si>
  <si>
    <t>　もっていました。</t>
    <phoneticPr fontId="1"/>
  </si>
  <si>
    <t>おじさんは、</t>
    <phoneticPr fontId="1"/>
  </si>
  <si>
    <t>シールを　なんまい</t>
    <phoneticPr fontId="1"/>
  </si>
  <si>
    <t>　くれましたか。</t>
    <phoneticPr fontId="1"/>
  </si>
  <si>
    <t>の　おきゃくさんが</t>
    <phoneticPr fontId="1"/>
  </si>
  <si>
    <t>　のってきたので、</t>
    <phoneticPr fontId="1"/>
  </si>
  <si>
    <t>なんにんの</t>
    <phoneticPr fontId="1"/>
  </si>
  <si>
    <t>　おきゃくさんが、</t>
    <phoneticPr fontId="1"/>
  </si>
  <si>
    <t>のって　きましたか。</t>
    <phoneticPr fontId="1"/>
  </si>
  <si>
    <t>ともだちは、</t>
    <phoneticPr fontId="1"/>
  </si>
  <si>
    <t>めだかを　なんびき</t>
    <phoneticPr fontId="1"/>
  </si>
  <si>
    <t>　くれましたか。</t>
    <phoneticPr fontId="1"/>
  </si>
  <si>
    <t>おりづるを</t>
    <phoneticPr fontId="1"/>
  </si>
  <si>
    <t>きょうも　がんばって</t>
    <phoneticPr fontId="1"/>
  </si>
  <si>
    <t>きょうは、</t>
    <phoneticPr fontId="1"/>
  </si>
  <si>
    <t>　おりましたか。</t>
    <phoneticPr fontId="1"/>
  </si>
  <si>
    <t>でんせんに</t>
    <phoneticPr fontId="1"/>
  </si>
  <si>
    <t>わ</t>
    <phoneticPr fontId="1"/>
  </si>
  <si>
    <t>そこに　べつの</t>
    <phoneticPr fontId="1"/>
  </si>
  <si>
    <t>なんわの</t>
    <phoneticPr fontId="1"/>
  </si>
  <si>
    <t>　すずめが</t>
    <phoneticPr fontId="1"/>
  </si>
  <si>
    <t>　とんで　きましたか。</t>
    <phoneticPr fontId="1"/>
  </si>
  <si>
    <t>　とまって　いました。</t>
    <phoneticPr fontId="1"/>
  </si>
  <si>
    <t>やすみじかんの</t>
    <phoneticPr fontId="1"/>
  </si>
  <si>
    <t>の　こどもが　いました。</t>
    <phoneticPr fontId="1"/>
  </si>
  <si>
    <t>やすみじかんが　おわって</t>
    <phoneticPr fontId="1"/>
  </si>
  <si>
    <t>　こどもが</t>
    <phoneticPr fontId="1"/>
  </si>
  <si>
    <t>　かえってきましたか。</t>
    <phoneticPr fontId="1"/>
  </si>
  <si>
    <t>みかんが　</t>
    <phoneticPr fontId="1"/>
  </si>
  <si>
    <t>　はいって　いました。</t>
    <phoneticPr fontId="1"/>
  </si>
  <si>
    <t>あとから　なんこか</t>
    <phoneticPr fontId="1"/>
  </si>
  <si>
    <t>なんこの　みかんを</t>
    <phoneticPr fontId="1"/>
  </si>
  <si>
    <t>　いれましたか。</t>
    <phoneticPr fontId="1"/>
  </si>
  <si>
    <t>なんびきの</t>
    <phoneticPr fontId="1"/>
  </si>
  <si>
    <t>こいぬが</t>
    <phoneticPr fontId="1"/>
  </si>
  <si>
    <t>　うまれましたか。</t>
    <phoneticPr fontId="1"/>
  </si>
  <si>
    <t>ちゅうしゃじょうに</t>
    <phoneticPr fontId="1"/>
  </si>
  <si>
    <t>　くるまが</t>
  </si>
  <si>
    <t>だい</t>
    <phoneticPr fontId="1"/>
  </si>
  <si>
    <t>　とまって　いました。</t>
    <phoneticPr fontId="1"/>
  </si>
  <si>
    <t>そこに　くるまが　なんだいか</t>
    <phoneticPr fontId="1"/>
  </si>
  <si>
    <t>だい</t>
    <phoneticPr fontId="1"/>
  </si>
  <si>
    <t>なんだいの</t>
    <phoneticPr fontId="1"/>
  </si>
  <si>
    <t>　くるまが</t>
    <phoneticPr fontId="1"/>
  </si>
  <si>
    <t>　はいってきましたか。</t>
    <phoneticPr fontId="1"/>
  </si>
  <si>
    <t>まい</t>
    <phoneticPr fontId="1"/>
  </si>
  <si>
    <t>はるかさんは</t>
    <phoneticPr fontId="1"/>
  </si>
  <si>
    <t>　もっていました。</t>
    <phoneticPr fontId="1"/>
  </si>
  <si>
    <t>ひろしくんに</t>
    <phoneticPr fontId="1"/>
  </si>
  <si>
    <t>まい</t>
    <phoneticPr fontId="1"/>
  </si>
  <si>
    <t>ひろしくんに</t>
    <phoneticPr fontId="1"/>
  </si>
  <si>
    <t>　なんまいの　おりがみを</t>
    <phoneticPr fontId="1"/>
  </si>
  <si>
    <t>　もらいましたか。</t>
    <phoneticPr fontId="1"/>
  </si>
  <si>
    <t>の　コアラが　きのうえで</t>
    <phoneticPr fontId="1"/>
  </si>
  <si>
    <t>　あそんで　いました。</t>
    <phoneticPr fontId="1"/>
  </si>
  <si>
    <t>そこに　べつの　コアラが</t>
    <phoneticPr fontId="1"/>
  </si>
  <si>
    <t>なんびきの</t>
    <phoneticPr fontId="1"/>
  </si>
  <si>
    <t>　コアラが　きのうえに</t>
    <phoneticPr fontId="1"/>
  </si>
  <si>
    <t>　のぼって　きましたか。</t>
    <phoneticPr fontId="1"/>
  </si>
  <si>
    <t>おかあさんが、かってきた</t>
    <phoneticPr fontId="1"/>
  </si>
  <si>
    <t>おかあさんは、</t>
    <phoneticPr fontId="1"/>
  </si>
  <si>
    <t>ジュースを　なんぼん</t>
    <phoneticPr fontId="1"/>
  </si>
  <si>
    <t>　かってきましたか。</t>
    <phoneticPr fontId="1"/>
  </si>
  <si>
    <t>ゆうきくんは</t>
    <phoneticPr fontId="1"/>
  </si>
  <si>
    <t>おとうさんに</t>
    <phoneticPr fontId="1"/>
  </si>
  <si>
    <t>えんぴつを</t>
    <phoneticPr fontId="1"/>
  </si>
  <si>
    <t>　なんぼん</t>
    <phoneticPr fontId="1"/>
  </si>
  <si>
    <t>の　おきゃくさんが</t>
    <phoneticPr fontId="1"/>
  </si>
  <si>
    <t>　ラーメンをたべて　いました。</t>
    <phoneticPr fontId="1"/>
  </si>
  <si>
    <t>そこに　あたらしい</t>
    <phoneticPr fontId="1"/>
  </si>
  <si>
    <t>　おきゃくさんが</t>
    <phoneticPr fontId="1"/>
  </si>
  <si>
    <t>　きましたか。</t>
    <phoneticPr fontId="1"/>
  </si>
  <si>
    <t>　もって　いました。</t>
    <phoneticPr fontId="1"/>
  </si>
  <si>
    <t>みきさんは、</t>
    <phoneticPr fontId="1"/>
  </si>
  <si>
    <t>だい</t>
    <phoneticPr fontId="1"/>
  </si>
  <si>
    <t>なんだいの</t>
    <phoneticPr fontId="1"/>
  </si>
  <si>
    <t>　ミニカーを</t>
    <phoneticPr fontId="1"/>
  </si>
  <si>
    <t>むしかごに</t>
    <phoneticPr fontId="1"/>
  </si>
  <si>
    <t>　はいって　いました。</t>
    <phoneticPr fontId="1"/>
  </si>
  <si>
    <t>きょう　つかまえた</t>
    <phoneticPr fontId="1"/>
  </si>
  <si>
    <t>なんびきの　カブトムシを</t>
    <phoneticPr fontId="1"/>
  </si>
  <si>
    <t>　つかまえましたか。</t>
    <phoneticPr fontId="1"/>
  </si>
  <si>
    <t>さつ</t>
    <phoneticPr fontId="1"/>
  </si>
  <si>
    <t>あたらしい　ほんを</t>
    <phoneticPr fontId="1"/>
  </si>
  <si>
    <t>さつ</t>
    <phoneticPr fontId="1"/>
  </si>
  <si>
    <t>　なんさつ</t>
    <phoneticPr fontId="1"/>
  </si>
  <si>
    <t>　かいましたか。</t>
    <phoneticPr fontId="1"/>
  </si>
  <si>
    <t>ひとしくんは、</t>
    <phoneticPr fontId="1"/>
  </si>
  <si>
    <t>こうえんに　いくと</t>
    <phoneticPr fontId="1"/>
  </si>
  <si>
    <t>　ふうせんを　くれました。</t>
    <phoneticPr fontId="1"/>
  </si>
  <si>
    <t>ひとしくんの　ふうせんは、</t>
    <phoneticPr fontId="1"/>
  </si>
  <si>
    <t>に　なりました。</t>
    <phoneticPr fontId="1"/>
  </si>
  <si>
    <t>ピエロさんは、</t>
    <phoneticPr fontId="1"/>
  </si>
  <si>
    <t>ピエロさんが</t>
    <phoneticPr fontId="1"/>
  </si>
  <si>
    <t>ふうせんを　いくつ</t>
    <phoneticPr fontId="1"/>
  </si>
  <si>
    <t>あさ、ひる、ばんと</t>
    <phoneticPr fontId="1"/>
  </si>
  <si>
    <t>１にちに　３かい　ごはんを　たべます。</t>
    <phoneticPr fontId="1"/>
  </si>
  <si>
    <t>あさ、ひるあわせて</t>
    <phoneticPr fontId="1"/>
  </si>
  <si>
    <t>　ごはんを　たべました。</t>
    <phoneticPr fontId="1"/>
  </si>
  <si>
    <t>ばんごはんも　あわせると</t>
    <phoneticPr fontId="1"/>
  </si>
  <si>
    <t>ばんごはんを</t>
    <phoneticPr fontId="1"/>
  </si>
  <si>
    <t>　なんばい</t>
    <phoneticPr fontId="1"/>
  </si>
  <si>
    <t>　たべましたか。</t>
    <phoneticPr fontId="1"/>
  </si>
  <si>
    <t>てん</t>
    <phoneticPr fontId="1"/>
  </si>
  <si>
    <t>わなげを</t>
    <phoneticPr fontId="1"/>
  </si>
  <si>
    <t>　２かい</t>
    <phoneticPr fontId="1"/>
  </si>
  <si>
    <t>２かいめも</t>
    <phoneticPr fontId="1"/>
  </si>
  <si>
    <t>てん</t>
    <phoneticPr fontId="1"/>
  </si>
  <si>
    <t>　です。</t>
    <phoneticPr fontId="1"/>
  </si>
  <si>
    <t>２かいめは、</t>
    <phoneticPr fontId="1"/>
  </si>
  <si>
    <t>なんてん</t>
    <phoneticPr fontId="1"/>
  </si>
  <si>
    <t>　とりましたか。</t>
    <phoneticPr fontId="1"/>
  </si>
  <si>
    <t>　はいっている</t>
    <phoneticPr fontId="1"/>
  </si>
  <si>
    <t>　ふくろが　ありました。</t>
    <phoneticPr fontId="1"/>
  </si>
  <si>
    <t>　いれたみたいです。</t>
    <phoneticPr fontId="1"/>
  </si>
  <si>
    <t>の　おはじきが</t>
    <phoneticPr fontId="1"/>
  </si>
  <si>
    <t>　はいっています。</t>
    <phoneticPr fontId="1"/>
  </si>
  <si>
    <t>けんたくんが　そこに</t>
    <phoneticPr fontId="1"/>
  </si>
  <si>
    <t>　こっそり　おはじきを</t>
    <phoneticPr fontId="1"/>
  </si>
  <si>
    <t>けんたくんは、</t>
    <phoneticPr fontId="1"/>
  </si>
  <si>
    <t>おはじきを</t>
    <phoneticPr fontId="1"/>
  </si>
  <si>
    <t>　なんこ　いれたのでしょう。</t>
    <phoneticPr fontId="1"/>
  </si>
  <si>
    <t>たくちゃんは</t>
    <phoneticPr fontId="1"/>
  </si>
  <si>
    <t>　もっていました。</t>
    <phoneticPr fontId="1"/>
  </si>
  <si>
    <t>おかあさんが、</t>
    <phoneticPr fontId="1"/>
  </si>
  <si>
    <t>おもちゃを　いくつ</t>
    <phoneticPr fontId="1"/>
  </si>
  <si>
    <t>　くれましたか。</t>
    <phoneticPr fontId="1"/>
  </si>
  <si>
    <t>ふしぎなポケットに</t>
    <phoneticPr fontId="1"/>
  </si>
  <si>
    <t>　はいっていました。</t>
    <phoneticPr fontId="1"/>
  </si>
  <si>
    <t>ポケットを　ポンと</t>
    <phoneticPr fontId="1"/>
  </si>
  <si>
    <t>あめは、</t>
    <phoneticPr fontId="1"/>
  </si>
  <si>
    <t>いくつ</t>
    <phoneticPr fontId="1"/>
  </si>
  <si>
    <t>　ふえましたか。</t>
    <phoneticPr fontId="1"/>
  </si>
  <si>
    <t>わ</t>
    <phoneticPr fontId="1"/>
  </si>
  <si>
    <t>そこに　となりの</t>
    <phoneticPr fontId="1"/>
  </si>
  <si>
    <t>　ひっこして　きました。</t>
    <phoneticPr fontId="1"/>
  </si>
  <si>
    <t>トンボいけに　あひるが　</t>
    <phoneticPr fontId="1"/>
  </si>
  <si>
    <t>　カエルいけから　あひるが</t>
    <phoneticPr fontId="1"/>
  </si>
  <si>
    <t>トンボいけの</t>
    <phoneticPr fontId="1"/>
  </si>
  <si>
    <t>あひるは、</t>
    <phoneticPr fontId="1"/>
  </si>
  <si>
    <t>に　なりました。</t>
    <phoneticPr fontId="1"/>
  </si>
  <si>
    <t>カエルいけから</t>
    <phoneticPr fontId="1"/>
  </si>
  <si>
    <t>なんわの　あひるが</t>
    <phoneticPr fontId="1"/>
  </si>
  <si>
    <t>　ひっこして　きましたか。</t>
    <phoneticPr fontId="1"/>
  </si>
  <si>
    <t>かだんに</t>
    <phoneticPr fontId="1"/>
  </si>
  <si>
    <t>はなが</t>
    <phoneticPr fontId="1"/>
  </si>
  <si>
    <t>　さいています。</t>
    <phoneticPr fontId="1"/>
  </si>
  <si>
    <t>がっこうに　いくときに</t>
    <phoneticPr fontId="1"/>
  </si>
  <si>
    <t>こ</t>
    <phoneticPr fontId="1"/>
  </si>
  <si>
    <t>　さいていました。</t>
    <phoneticPr fontId="1"/>
  </si>
  <si>
    <t>かえるときに</t>
    <phoneticPr fontId="1"/>
  </si>
  <si>
    <t>こ</t>
    <phoneticPr fontId="1"/>
  </si>
  <si>
    <t>に　なっていました。</t>
    <phoneticPr fontId="1"/>
  </si>
  <si>
    <t>がっこうに　いっている</t>
    <phoneticPr fontId="1"/>
  </si>
  <si>
    <t>あいだに　なんこ</t>
    <phoneticPr fontId="1"/>
  </si>
  <si>
    <t>　はなが　さきましたか。</t>
    <phoneticPr fontId="1"/>
  </si>
  <si>
    <t>たべたので</t>
    <phoneticPr fontId="1"/>
  </si>
  <si>
    <t>　しょう。</t>
    <phoneticPr fontId="1"/>
  </si>
  <si>
    <t>に　なってしまいました。</t>
    <phoneticPr fontId="1"/>
  </si>
  <si>
    <t>からすは、</t>
    <phoneticPr fontId="1"/>
  </si>
  <si>
    <t>ふうせんを　いくつ</t>
    <phoneticPr fontId="1"/>
  </si>
  <si>
    <t>　わったのでしょう。</t>
    <phoneticPr fontId="1"/>
  </si>
  <si>
    <t>はたけに</t>
    <phoneticPr fontId="1"/>
  </si>
  <si>
    <t>だいこんが、</t>
    <phoneticPr fontId="1"/>
  </si>
  <si>
    <t>ばんごはんに</t>
    <phoneticPr fontId="1"/>
  </si>
  <si>
    <t>ばんごはんに、</t>
    <phoneticPr fontId="1"/>
  </si>
  <si>
    <t>なんぼん</t>
    <phoneticPr fontId="1"/>
  </si>
  <si>
    <t>　つかいますか。</t>
    <phoneticPr fontId="1"/>
  </si>
  <si>
    <t>の　ハトがえさを</t>
    <phoneticPr fontId="1"/>
  </si>
  <si>
    <t>　たべて　いました。</t>
    <phoneticPr fontId="1"/>
  </si>
  <si>
    <t>　にげて　しまいました。</t>
    <phoneticPr fontId="1"/>
  </si>
  <si>
    <t>わ</t>
    <phoneticPr fontId="1"/>
  </si>
  <si>
    <t>の　ハトが</t>
    <phoneticPr fontId="1"/>
  </si>
  <si>
    <t>えさを　たべています。</t>
    <phoneticPr fontId="1"/>
  </si>
  <si>
    <t>にげたのは、</t>
    <phoneticPr fontId="1"/>
  </si>
  <si>
    <t>なんわですか。</t>
    <phoneticPr fontId="1"/>
  </si>
  <si>
    <t>バスていで　おりた</t>
    <phoneticPr fontId="1"/>
  </si>
  <si>
    <t>　おりたのでしょう。</t>
    <phoneticPr fontId="1"/>
  </si>
  <si>
    <t>なんぼんか</t>
    <phoneticPr fontId="1"/>
  </si>
  <si>
    <t>なんぼん</t>
    <phoneticPr fontId="1"/>
  </si>
  <si>
    <t>　つかったのでしょう。</t>
  </si>
  <si>
    <t>なんびきか</t>
    <phoneticPr fontId="1"/>
  </si>
  <si>
    <t>なんびき</t>
    <phoneticPr fontId="1"/>
  </si>
  <si>
    <t>　やっつけたのでしょう。</t>
  </si>
  <si>
    <t>ペンギンが</t>
    <phoneticPr fontId="1"/>
  </si>
  <si>
    <t>わ</t>
    <phoneticPr fontId="1"/>
  </si>
  <si>
    <t>わ</t>
    <phoneticPr fontId="1"/>
  </si>
  <si>
    <t>なんわか　うみに</t>
    <phoneticPr fontId="1"/>
  </si>
  <si>
    <t>　うみに　とびこんだ</t>
    <phoneticPr fontId="1"/>
  </si>
  <si>
    <t>のでしょう。</t>
  </si>
  <si>
    <t>のでしょう。</t>
    <phoneticPr fontId="1"/>
  </si>
  <si>
    <t>つくえのうえに</t>
    <phoneticPr fontId="1"/>
  </si>
  <si>
    <t>こ</t>
    <phoneticPr fontId="1"/>
  </si>
  <si>
    <t>まほうつかいが</t>
    <phoneticPr fontId="1"/>
  </si>
  <si>
    <t>こ</t>
    <phoneticPr fontId="1"/>
  </si>
  <si>
    <t>まほうつかいは、</t>
    <phoneticPr fontId="1"/>
  </si>
  <si>
    <t>いくつ</t>
    <phoneticPr fontId="1"/>
  </si>
  <si>
    <t>　かくしのたのでしょう。</t>
    <phoneticPr fontId="1"/>
  </si>
  <si>
    <t>　つりました。</t>
    <phoneticPr fontId="1"/>
  </si>
  <si>
    <t>ちいさいさかなを</t>
    <phoneticPr fontId="1"/>
  </si>
  <si>
    <t>にがして</t>
    <phoneticPr fontId="1"/>
  </si>
  <si>
    <t>　やりました。</t>
    <phoneticPr fontId="1"/>
  </si>
  <si>
    <t>のこった　さかなは、</t>
    <phoneticPr fontId="1"/>
  </si>
  <si>
    <t>ちいさい　さかなは、</t>
    <phoneticPr fontId="1"/>
  </si>
  <si>
    <t>なんびき</t>
    <phoneticPr fontId="1"/>
  </si>
  <si>
    <t>　いましたか。</t>
    <phoneticPr fontId="1"/>
  </si>
  <si>
    <t>こ</t>
    <phoneticPr fontId="1"/>
  </si>
  <si>
    <t>　もって　やまに</t>
    <phoneticPr fontId="1"/>
  </si>
  <si>
    <t>　でかけました。</t>
    <phoneticPr fontId="1"/>
  </si>
  <si>
    <t>きゅうけいのときに</t>
    <phoneticPr fontId="1"/>
  </si>
  <si>
    <t>おにぎりを　すこし</t>
    <phoneticPr fontId="1"/>
  </si>
  <si>
    <t>　たべました。</t>
    <phoneticPr fontId="1"/>
  </si>
  <si>
    <t>のこった</t>
    <phoneticPr fontId="1"/>
  </si>
  <si>
    <t>　おにぎりは、</t>
    <phoneticPr fontId="1"/>
  </si>
  <si>
    <t>　です。</t>
    <phoneticPr fontId="1"/>
  </si>
  <si>
    <t>はらぺこたろうは、</t>
    <phoneticPr fontId="1"/>
  </si>
  <si>
    <t>こ</t>
    <phoneticPr fontId="1"/>
  </si>
  <si>
    <t>おまんじゅうを</t>
    <phoneticPr fontId="1"/>
  </si>
  <si>
    <t>　なんこ　たべたのでしょう。</t>
    <phoneticPr fontId="1"/>
  </si>
  <si>
    <t>だん</t>
    <phoneticPr fontId="1"/>
  </si>
  <si>
    <t>の　かいだんを</t>
    <phoneticPr fontId="1"/>
  </si>
  <si>
    <t>だん</t>
    <phoneticPr fontId="1"/>
  </si>
  <si>
    <t>がんばって　のぼった</t>
    <phoneticPr fontId="1"/>
  </si>
  <si>
    <t>ので　のこりは、</t>
    <phoneticPr fontId="1"/>
  </si>
  <si>
    <t>なんだん</t>
    <phoneticPr fontId="1"/>
  </si>
  <si>
    <t>　のぼり</t>
    <phoneticPr fontId="1"/>
  </si>
  <si>
    <t>　ましたか。</t>
    <phoneticPr fontId="1"/>
  </si>
  <si>
    <t>　つかえるのは、</t>
    <phoneticPr fontId="1"/>
  </si>
  <si>
    <t>こ</t>
    <phoneticPr fontId="1"/>
  </si>
  <si>
    <t>いくつ</t>
    <phoneticPr fontId="1"/>
  </si>
  <si>
    <t>　こわれた</t>
    <phoneticPr fontId="1"/>
  </si>
  <si>
    <t>がっこうに　いくとき、</t>
    <phoneticPr fontId="1"/>
  </si>
  <si>
    <t>いえにかえると</t>
    <phoneticPr fontId="1"/>
  </si>
  <si>
    <t>はなは、</t>
    <phoneticPr fontId="1"/>
  </si>
  <si>
    <t>こ</t>
    <phoneticPr fontId="1"/>
  </si>
  <si>
    <t>あいだに　なんこ</t>
    <phoneticPr fontId="1"/>
  </si>
  <si>
    <t>　へりましたか。</t>
    <phoneticPr fontId="1"/>
  </si>
  <si>
    <t>あさになったので</t>
    <phoneticPr fontId="1"/>
  </si>
  <si>
    <t>なんにんかの　オバケが</t>
    <phoneticPr fontId="1"/>
  </si>
  <si>
    <t>の　オバケが</t>
    <phoneticPr fontId="1"/>
  </si>
  <si>
    <t>おどって　います。</t>
    <phoneticPr fontId="1"/>
  </si>
  <si>
    <t>なんにんの</t>
    <phoneticPr fontId="1"/>
  </si>
  <si>
    <t>　オバケが</t>
    <phoneticPr fontId="1"/>
  </si>
  <si>
    <t>　かえりましたか。</t>
    <phoneticPr fontId="1"/>
  </si>
  <si>
    <t>とんくんが　こっそり</t>
    <phoneticPr fontId="1"/>
  </si>
  <si>
    <t>とんくんは、</t>
    <phoneticPr fontId="1"/>
  </si>
  <si>
    <t>なんこ　つまみぐいを</t>
    <phoneticPr fontId="1"/>
  </si>
  <si>
    <t>　しましたか。</t>
    <phoneticPr fontId="1"/>
  </si>
  <si>
    <t>あさ、おきると</t>
    <phoneticPr fontId="1"/>
  </si>
  <si>
    <t>むしかごの　むしは、</t>
    <phoneticPr fontId="1"/>
  </si>
  <si>
    <t>いれて</t>
    <phoneticPr fontId="1"/>
  </si>
  <si>
    <t>　ねました。</t>
    <phoneticPr fontId="1"/>
  </si>
  <si>
    <t>ねている　あいだに</t>
    <phoneticPr fontId="1"/>
  </si>
  <si>
    <t>　なんびきの　むしが</t>
    <phoneticPr fontId="1"/>
  </si>
  <si>
    <t>　にげたのでしょう。</t>
    <phoneticPr fontId="1"/>
  </si>
  <si>
    <t>　つくりました。</t>
    <phoneticPr fontId="1"/>
  </si>
  <si>
    <t>に　なって　いました。</t>
    <phoneticPr fontId="1"/>
  </si>
  <si>
    <t>おひるの　あいだに</t>
    <phoneticPr fontId="1"/>
  </si>
  <si>
    <t>なんこ　とけて</t>
    <phoneticPr fontId="1"/>
  </si>
  <si>
    <t>　しまったのでしょう。</t>
    <phoneticPr fontId="1"/>
  </si>
  <si>
    <t>の　ありが</t>
    <phoneticPr fontId="1"/>
  </si>
  <si>
    <t>　えさを　あつめて　いました。</t>
    <phoneticPr fontId="1"/>
  </si>
  <si>
    <t>あつくなったので</t>
    <phoneticPr fontId="1"/>
  </si>
  <si>
    <t>　なんびきかの　ありが</t>
    <phoneticPr fontId="1"/>
  </si>
  <si>
    <t>　すに　かえりました。</t>
    <phoneticPr fontId="1"/>
  </si>
  <si>
    <t>いまは、</t>
    <phoneticPr fontId="1"/>
  </si>
  <si>
    <t>の　ありが</t>
    <phoneticPr fontId="1"/>
  </si>
  <si>
    <t>　えさを　あつめて　います。</t>
    <phoneticPr fontId="1"/>
  </si>
  <si>
    <t>なんびきの　ありが</t>
    <phoneticPr fontId="1"/>
  </si>
  <si>
    <t>　すに　かえりましたか。</t>
    <phoneticPr fontId="1"/>
  </si>
  <si>
    <t>あそびじかんに</t>
    <phoneticPr fontId="1"/>
  </si>
  <si>
    <t>の　こどもが</t>
    <phoneticPr fontId="1"/>
  </si>
  <si>
    <t>　のこっています。</t>
    <phoneticPr fontId="1"/>
  </si>
  <si>
    <t>なんにんの　こどもが</t>
    <phoneticPr fontId="1"/>
  </si>
  <si>
    <t>　うんどうじょうに</t>
    <phoneticPr fontId="1"/>
  </si>
  <si>
    <t>　でていきましたか。</t>
    <phoneticPr fontId="1"/>
  </si>
  <si>
    <t>なったので、うんどうじょうに</t>
    <phoneticPr fontId="1"/>
  </si>
  <si>
    <t>　でていきました。</t>
    <phoneticPr fontId="1"/>
  </si>
  <si>
    <t>のこりました。</t>
    <phoneticPr fontId="1"/>
  </si>
  <si>
    <t>こどもたちは、</t>
    <phoneticPr fontId="1"/>
  </si>
  <si>
    <t>いちごを　なんこ</t>
    <phoneticPr fontId="1"/>
  </si>
  <si>
    <t>　たべましたか。</t>
    <phoneticPr fontId="1"/>
  </si>
  <si>
    <t>たけやぶに</t>
    <phoneticPr fontId="1"/>
  </si>
  <si>
    <t>はえています。</t>
    <phoneticPr fontId="1"/>
  </si>
  <si>
    <t>　のこします。</t>
    <phoneticPr fontId="1"/>
  </si>
  <si>
    <t>　ぬけば</t>
    <phoneticPr fontId="1"/>
  </si>
  <si>
    <t>　よいでしょう。</t>
    <phoneticPr fontId="1"/>
  </si>
  <si>
    <t>ひが　ついた</t>
    <phoneticPr fontId="1"/>
  </si>
  <si>
    <t>かぜが　ふいて</t>
    <phoneticPr fontId="1"/>
  </si>
  <si>
    <t>のは、</t>
    <phoneticPr fontId="1"/>
  </si>
  <si>
    <t>です。</t>
    <phoneticPr fontId="1"/>
  </si>
  <si>
    <t>　ありました。</t>
    <phoneticPr fontId="1"/>
  </si>
  <si>
    <t>　ひがきえました。</t>
    <phoneticPr fontId="1"/>
  </si>
  <si>
    <t>　なんぼんか</t>
    <phoneticPr fontId="1"/>
  </si>
  <si>
    <t>なんぼんの</t>
    <phoneticPr fontId="1"/>
  </si>
  <si>
    <t>　ろうそくの　ひが、</t>
    <phoneticPr fontId="1"/>
  </si>
  <si>
    <t>きえたのでしょう。</t>
    <phoneticPr fontId="1"/>
  </si>
  <si>
    <t>だい</t>
    <phoneticPr fontId="1"/>
  </si>
  <si>
    <t>なんだいか　でて</t>
    <phoneticPr fontId="1"/>
  </si>
  <si>
    <t>だい</t>
    <phoneticPr fontId="1"/>
  </si>
  <si>
    <t>　のこりました。</t>
    <phoneticPr fontId="1"/>
  </si>
  <si>
    <t>なんだい</t>
    <phoneticPr fontId="1"/>
  </si>
  <si>
    <t>　でて</t>
    <phoneticPr fontId="1"/>
  </si>
  <si>
    <t>　いったのでしょう。</t>
  </si>
  <si>
    <t>まい</t>
    <phoneticPr fontId="1"/>
  </si>
  <si>
    <t>おたのしみかいで</t>
    <phoneticPr fontId="1"/>
  </si>
  <si>
    <t>おたのしみかいで</t>
    <phoneticPr fontId="1"/>
  </si>
  <si>
    <t>　なんまい</t>
    <phoneticPr fontId="1"/>
  </si>
  <si>
    <t>　つかいましたか。</t>
    <phoneticPr fontId="1"/>
  </si>
  <si>
    <t>でんせんに</t>
    <phoneticPr fontId="1"/>
  </si>
  <si>
    <t>　にげてしまった</t>
    <phoneticPr fontId="1"/>
  </si>
  <si>
    <t>　すずめが　います。</t>
    <phoneticPr fontId="1"/>
  </si>
  <si>
    <t>の　すずめが</t>
    <phoneticPr fontId="1"/>
  </si>
  <si>
    <t>なんわの　すずめが</t>
    <phoneticPr fontId="1"/>
  </si>
  <si>
    <t>　にげたのでしょう。</t>
    <phoneticPr fontId="1"/>
  </si>
  <si>
    <t>おおきな　おとに　おどろいて</t>
    <phoneticPr fontId="1"/>
  </si>
  <si>
    <t>　なんこ　もっていますか。</t>
    <phoneticPr fontId="1"/>
  </si>
  <si>
    <t>みどりのえんぴつは、</t>
    <phoneticPr fontId="1"/>
  </si>
  <si>
    <t>いもうとは、</t>
    <phoneticPr fontId="1"/>
  </si>
  <si>
    <t>りえさんは、</t>
    <phoneticPr fontId="1"/>
  </si>
  <si>
    <t>みぎの　ポケットには、</t>
    <phoneticPr fontId="1"/>
  </si>
  <si>
    <t>りくくんは、</t>
    <phoneticPr fontId="1"/>
  </si>
  <si>
    <t>りんごは、</t>
    <phoneticPr fontId="1"/>
  </si>
  <si>
    <t>あめより</t>
    <phoneticPr fontId="1"/>
  </si>
  <si>
    <t>くわがたむしは、</t>
    <phoneticPr fontId="1"/>
  </si>
  <si>
    <t>みさきちゃんは、</t>
    <phoneticPr fontId="1"/>
  </si>
  <si>
    <t>　としうえです。</t>
    <phoneticPr fontId="1"/>
  </si>
  <si>
    <t>おとうとは、</t>
    <phoneticPr fontId="1"/>
  </si>
  <si>
    <t>なんさいですか。</t>
    <phoneticPr fontId="1"/>
  </si>
  <si>
    <t>くいしんぼうたろうは、</t>
    <phoneticPr fontId="1"/>
  </si>
  <si>
    <t>はらぺこたろうより</t>
    <phoneticPr fontId="1"/>
  </si>
  <si>
    <t>おねえさんは、</t>
    <phoneticPr fontId="1"/>
  </si>
  <si>
    <t>きのうは、</t>
    <phoneticPr fontId="1"/>
  </si>
  <si>
    <t>さきちゃんは、</t>
    <phoneticPr fontId="1"/>
  </si>
  <si>
    <t>きのうは、</t>
    <phoneticPr fontId="1"/>
  </si>
  <si>
    <t>２ひきで</t>
    <phoneticPr fontId="1"/>
  </si>
  <si>
    <t>まいにちに　ほんを</t>
    <phoneticPr fontId="1"/>
  </si>
  <si>
    <t>いまは、なんこの</t>
    <phoneticPr fontId="1"/>
  </si>
  <si>
    <t>　つみきを</t>
    <phoneticPr fontId="1"/>
  </si>
  <si>
    <t>なんびきに　なりましたか。</t>
    <phoneticPr fontId="1"/>
  </si>
  <si>
    <t>　べつの　りんごを　</t>
    <phoneticPr fontId="1"/>
  </si>
  <si>
    <t>いろがみで</t>
    <phoneticPr fontId="1"/>
  </si>
  <si>
    <t>　もって　こうえんに</t>
    <phoneticPr fontId="1"/>
  </si>
  <si>
    <t>の　こどもが</t>
    <phoneticPr fontId="1"/>
  </si>
  <si>
    <t>　きのうえで</t>
    <phoneticPr fontId="1"/>
  </si>
  <si>
    <t>　してもらいました。</t>
    <phoneticPr fontId="1"/>
  </si>
  <si>
    <t>なんこに　なりましたか。</t>
    <phoneticPr fontId="1"/>
  </si>
  <si>
    <t>を　つなぎました。</t>
    <phoneticPr fontId="1"/>
  </si>
  <si>
    <t>　ふえていました。</t>
    <phoneticPr fontId="1"/>
  </si>
  <si>
    <t>　いれました。</t>
    <phoneticPr fontId="1"/>
  </si>
  <si>
    <t>　すてますか。</t>
    <phoneticPr fontId="1"/>
  </si>
  <si>
    <t>が　ちょうに　なって</t>
    <phoneticPr fontId="1"/>
  </si>
  <si>
    <t>が　ちょうに　なって</t>
    <phoneticPr fontId="1"/>
  </si>
  <si>
    <t>ふでばこには、</t>
    <phoneticPr fontId="1"/>
  </si>
  <si>
    <t>こ</t>
    <phoneticPr fontId="1"/>
  </si>
  <si>
    <t>いかを、</t>
    <phoneticPr fontId="1"/>
  </si>
  <si>
    <t>まいにち　なわとびを</t>
    <phoneticPr fontId="1"/>
  </si>
  <si>
    <t>　つかいました。</t>
    <phoneticPr fontId="1"/>
  </si>
  <si>
    <t>きょうは、</t>
    <phoneticPr fontId="1"/>
  </si>
  <si>
    <t>　おおく　あげます。</t>
    <phoneticPr fontId="1"/>
  </si>
  <si>
    <t>たけやぶに　たけのこが　</t>
    <phoneticPr fontId="1"/>
  </si>
  <si>
    <t>　なんさつ　ほんを</t>
    <phoneticPr fontId="1"/>
  </si>
  <si>
    <t>はじめに</t>
    <phoneticPr fontId="1"/>
  </si>
  <si>
    <t>　おかしを　なんこ</t>
    <phoneticPr fontId="1"/>
  </si>
  <si>
    <t>　とまって　いました。</t>
    <phoneticPr fontId="1"/>
  </si>
  <si>
    <t>に　なりました。</t>
    <phoneticPr fontId="1"/>
  </si>
  <si>
    <t>　ていはくしていましたか。</t>
    <phoneticPr fontId="1"/>
  </si>
  <si>
    <t>　おりがみを　もっていましたか。</t>
    <phoneticPr fontId="1"/>
  </si>
  <si>
    <t>　なんわの　ペンギンが</t>
    <phoneticPr fontId="1"/>
  </si>
  <si>
    <t>　あそんでいます。</t>
    <phoneticPr fontId="1"/>
  </si>
  <si>
    <t>　きょうしつに</t>
    <phoneticPr fontId="1"/>
  </si>
  <si>
    <t>はじめに　なんこの</t>
    <phoneticPr fontId="1"/>
  </si>
  <si>
    <t>のっている</t>
    <phoneticPr fontId="1"/>
  </si>
  <si>
    <t>すくないです。</t>
    <phoneticPr fontId="1"/>
  </si>
  <si>
    <t>　とししたです。</t>
    <phoneticPr fontId="1"/>
  </si>
  <si>
    <t>いかを</t>
    <phoneticPr fontId="1"/>
  </si>
  <si>
    <t>すみれさんが　おったのは、</t>
    <phoneticPr fontId="1"/>
  </si>
  <si>
    <t>と　むしとりに　いきました。</t>
    <phoneticPr fontId="1"/>
  </si>
  <si>
    <t>こうたくん　より</t>
    <phoneticPr fontId="1"/>
  </si>
  <si>
    <t>あかの　がようしは、</t>
    <phoneticPr fontId="1"/>
  </si>
  <si>
    <t>おにいさんが　はしったのは、</t>
    <phoneticPr fontId="1"/>
  </si>
  <si>
    <t>の　おさるに</t>
    <phoneticPr fontId="1"/>
  </si>
  <si>
    <t>　のんで　しまいました。</t>
    <phoneticPr fontId="1"/>
  </si>
  <si>
    <t>ちょうちょ　と　とんぼを</t>
    <phoneticPr fontId="1"/>
  </si>
  <si>
    <t>どんぐり　と　くりが</t>
    <phoneticPr fontId="1"/>
  </si>
  <si>
    <t>いけに　おやがめ　と</t>
    <phoneticPr fontId="1"/>
  </si>
  <si>
    <t>あかオニ　と　あおオニ、</t>
    <phoneticPr fontId="1"/>
  </si>
  <si>
    <t>が　ダンスを</t>
    <phoneticPr fontId="1"/>
  </si>
  <si>
    <t>ボールが　あたって　いない</t>
    <phoneticPr fontId="1"/>
  </si>
  <si>
    <t>どっちの　くみの　こが</t>
    <phoneticPr fontId="1"/>
  </si>
  <si>
    <t>おみせで</t>
    <phoneticPr fontId="1"/>
  </si>
  <si>
    <t>どちらのくみが</t>
    <phoneticPr fontId="1"/>
  </si>
  <si>
    <t>　すくないでしょう。</t>
    <phoneticPr fontId="1"/>
  </si>
  <si>
    <t>　すくないですか。</t>
    <phoneticPr fontId="1"/>
  </si>
  <si>
    <t>オス、メス　どちらが</t>
    <phoneticPr fontId="1"/>
  </si>
  <si>
    <t>　なんびき　すくないですか。</t>
    <phoneticPr fontId="1"/>
  </si>
  <si>
    <t>　なんわ　すくないですか。</t>
    <phoneticPr fontId="1"/>
  </si>
  <si>
    <t>　とししたですか。</t>
    <phoneticPr fontId="1"/>
  </si>
  <si>
    <t>　まけましたか。</t>
    <phoneticPr fontId="1"/>
  </si>
  <si>
    <t>の　ボールを　ふくろに</t>
    <phoneticPr fontId="1"/>
  </si>
  <si>
    <t>　１こずつ　いれます。</t>
    <phoneticPr fontId="1"/>
  </si>
  <si>
    <t>２ねんせいの　かだんは、</t>
    <phoneticPr fontId="1"/>
  </si>
  <si>
    <t>　みかんを</t>
    <phoneticPr fontId="1"/>
  </si>
  <si>
    <t>　たべました。</t>
    <phoneticPr fontId="1"/>
  </si>
  <si>
    <t>みぎてに</t>
    <phoneticPr fontId="1"/>
  </si>
  <si>
    <t>　にぎって　います。</t>
    <phoneticPr fontId="1"/>
  </si>
  <si>
    <t>ひだりてにも</t>
    <phoneticPr fontId="1"/>
  </si>
  <si>
    <t>たねを</t>
    <phoneticPr fontId="1"/>
  </si>
  <si>
    <t>　にぎっていますが、</t>
    <phoneticPr fontId="1"/>
  </si>
  <si>
    <t>ひだりてで　なんこの</t>
    <phoneticPr fontId="1"/>
  </si>
  <si>
    <t>　たねを</t>
    <phoneticPr fontId="1"/>
  </si>
  <si>
    <t>　にげっていますか。</t>
    <phoneticPr fontId="1"/>
  </si>
  <si>
    <t>　たこ　と　いかを</t>
    <phoneticPr fontId="1"/>
  </si>
  <si>
    <t>いかを</t>
    <phoneticPr fontId="1"/>
  </si>
  <si>
    <t>なんまいの　カードを</t>
    <phoneticPr fontId="1"/>
  </si>
  <si>
    <t>　きんぎょすくいに</t>
    <phoneticPr fontId="1"/>
  </si>
  <si>
    <t>ぼっこを　していましたか。</t>
    <phoneticPr fontId="1"/>
  </si>
  <si>
    <t>きゅうけいのときに</t>
    <phoneticPr fontId="1"/>
  </si>
  <si>
    <t>　なんこ　たべましたか。</t>
    <phoneticPr fontId="1"/>
  </si>
  <si>
    <t>の　オバケが　ダンスを　おどって</t>
    <phoneticPr fontId="1"/>
  </si>
  <si>
    <t>いま　ひがついている</t>
    <phoneticPr fontId="1"/>
  </si>
  <si>
    <t>あかの　がようしは、</t>
    <phoneticPr fontId="1"/>
  </si>
  <si>
    <t>　おおく　はいっています。</t>
    <phoneticPr fontId="1"/>
  </si>
  <si>
    <t>1まいの　おさらに</t>
    <phoneticPr fontId="1"/>
  </si>
  <si>
    <t>りんごは</t>
    <phoneticPr fontId="1"/>
  </si>
  <si>
    <t>　ぜんぶで</t>
    <phoneticPr fontId="1"/>
  </si>
  <si>
    <t>　いくつありますか。</t>
    <phoneticPr fontId="1"/>
  </si>
  <si>
    <t>　ずつ</t>
    <phoneticPr fontId="1"/>
  </si>
  <si>
    <t>人</t>
    <rPh sb="0" eb="1">
      <t>ニン</t>
    </rPh>
    <phoneticPr fontId="1"/>
  </si>
  <si>
    <t>に　くばるには、</t>
    <phoneticPr fontId="1"/>
  </si>
  <si>
    <t>どんぐりは何こ　いりますか。</t>
    <rPh sb="5" eb="6">
      <t>ナニ</t>
    </rPh>
    <phoneticPr fontId="1"/>
  </si>
  <si>
    <t>一ふくろに</t>
    <rPh sb="0" eb="1">
      <t>イチ</t>
    </rPh>
    <phoneticPr fontId="1"/>
  </si>
  <si>
    <t>　ずつ　はいっています。</t>
    <phoneticPr fontId="1"/>
  </si>
  <si>
    <t>　ずつのっています。</t>
    <phoneticPr fontId="1"/>
  </si>
  <si>
    <t>ミニトマトは、</t>
    <phoneticPr fontId="1"/>
  </si>
  <si>
    <t>　なんこありますか。</t>
    <phoneticPr fontId="1"/>
  </si>
  <si>
    <t>一はこに</t>
    <rPh sb="0" eb="1">
      <t>イチ</t>
    </rPh>
    <phoneticPr fontId="1"/>
  </si>
  <si>
    <t>はこ</t>
    <phoneticPr fontId="1"/>
  </si>
  <si>
    <t>では、</t>
    <phoneticPr fontId="1"/>
  </si>
  <si>
    <t>ぜんぶで　何こありますか。</t>
    <rPh sb="5" eb="6">
      <t>ナン</t>
    </rPh>
    <phoneticPr fontId="1"/>
  </si>
  <si>
    <t>チームで</t>
    <phoneticPr fontId="1"/>
  </si>
  <si>
    <t>　ボールゲームをします。</t>
    <phoneticPr fontId="1"/>
  </si>
  <si>
    <t>人</t>
    <rPh sb="0" eb="1">
      <t>ヒト</t>
    </rPh>
    <phoneticPr fontId="1"/>
  </si>
  <si>
    <t>せんしゅは、</t>
    <phoneticPr fontId="1"/>
  </si>
  <si>
    <t>ぜんぶで　何人ですか。</t>
    <rPh sb="5" eb="7">
      <t>ナンニン</t>
    </rPh>
    <phoneticPr fontId="1"/>
  </si>
  <si>
    <t>パック</t>
    <phoneticPr fontId="1"/>
  </si>
  <si>
    <t>では、サクランボは</t>
    <phoneticPr fontId="1"/>
  </si>
  <si>
    <t>ぜんぶで何こありますか。</t>
    <rPh sb="4" eb="5">
      <t>ナン</t>
    </rPh>
    <phoneticPr fontId="1"/>
  </si>
  <si>
    <t>に　くばります。</t>
    <phoneticPr fontId="1"/>
  </si>
  <si>
    <t>がようしは、</t>
    <phoneticPr fontId="1"/>
  </si>
  <si>
    <t>ぜんぶで　なんまい</t>
    <phoneticPr fontId="1"/>
  </si>
  <si>
    <t>　いりますか。</t>
    <phoneticPr fontId="1"/>
  </si>
  <si>
    <t>　チョコレートが</t>
    <phoneticPr fontId="1"/>
  </si>
  <si>
    <t>　ずつ　あめを　くばります。</t>
    <phoneticPr fontId="1"/>
  </si>
  <si>
    <t>　いくつ　いりますか。</t>
    <phoneticPr fontId="1"/>
  </si>
  <si>
    <t>おかしは、</t>
    <phoneticPr fontId="1"/>
  </si>
  <si>
    <t>何こ　ありますか。</t>
    <rPh sb="0" eb="1">
      <t>ナン</t>
    </rPh>
    <phoneticPr fontId="1"/>
  </si>
  <si>
    <t>円</t>
    <rPh sb="0" eb="1">
      <t>エン</t>
    </rPh>
    <phoneticPr fontId="1"/>
  </si>
  <si>
    <t>こ</t>
    <phoneticPr fontId="1"/>
  </si>
  <si>
    <t>　あります。</t>
    <phoneticPr fontId="1"/>
  </si>
  <si>
    <t>ぜんぶで</t>
    <phoneticPr fontId="1"/>
  </si>
  <si>
    <t>何円ですか。</t>
    <rPh sb="0" eb="2">
      <t>ナンエン</t>
    </rPh>
    <phoneticPr fontId="1"/>
  </si>
  <si>
    <t>一ふくろに</t>
    <rPh sb="0" eb="1">
      <t>イチ</t>
    </rPh>
    <phoneticPr fontId="1"/>
  </si>
  <si>
    <t>　はいっています。</t>
    <phoneticPr fontId="1"/>
  </si>
  <si>
    <t>ぜんぶで　何こ　ありますか。</t>
    <rPh sb="5" eb="6">
      <t>ナン</t>
    </rPh>
    <phoneticPr fontId="1"/>
  </si>
  <si>
    <t>よしおくんの　学校の</t>
    <rPh sb="7" eb="9">
      <t>ガッコウ</t>
    </rPh>
    <phoneticPr fontId="1"/>
  </si>
  <si>
    <t>あります。</t>
    <phoneticPr fontId="1"/>
  </si>
  <si>
    <t>3年生は、</t>
    <rPh sb="1" eb="3">
      <t>ネンセイ</t>
    </rPh>
    <phoneticPr fontId="1"/>
  </si>
  <si>
    <t>ぜんぶで　何人　いますか。</t>
    <rPh sb="5" eb="7">
      <t>ナンニン</t>
    </rPh>
    <phoneticPr fontId="1"/>
  </si>
  <si>
    <t>本</t>
    <rPh sb="0" eb="1">
      <t>ホン</t>
    </rPh>
    <phoneticPr fontId="1"/>
  </si>
  <si>
    <t>ペットボトルは、</t>
    <phoneticPr fontId="1"/>
  </si>
  <si>
    <t>パック</t>
    <phoneticPr fontId="1"/>
  </si>
  <si>
    <t>ぜんぶで　</t>
    <phoneticPr fontId="1"/>
  </si>
  <si>
    <t>よしみさんは、まいにち</t>
    <phoneticPr fontId="1"/>
  </si>
  <si>
    <t>えんぴつの　はいった</t>
    <phoneticPr fontId="1"/>
  </si>
  <si>
    <t>どの　はこにも</t>
    <phoneticPr fontId="1"/>
  </si>
  <si>
    <t>何本ですか。</t>
    <rPh sb="0" eb="2">
      <t>ナンボン</t>
    </rPh>
    <phoneticPr fontId="1"/>
  </si>
  <si>
    <t>の　おにぎりが　</t>
    <phoneticPr fontId="1"/>
  </si>
  <si>
    <t>いけの　まわりは、</t>
    <phoneticPr fontId="1"/>
  </si>
  <si>
    <t>ｍ</t>
    <phoneticPr fontId="1"/>
  </si>
  <si>
    <t>どんぐりを　ひろって</t>
    <phoneticPr fontId="1"/>
  </si>
  <si>
    <t>に　おなじように　わけました。</t>
    <phoneticPr fontId="1"/>
  </si>
  <si>
    <t>どのふくろにも</t>
    <phoneticPr fontId="1"/>
  </si>
  <si>
    <t>何こ　ひろったのでしょう。</t>
    <rPh sb="0" eb="1">
      <t>ナニ</t>
    </rPh>
    <phoneticPr fontId="1"/>
  </si>
  <si>
    <t>いちごが　はいっている</t>
    <phoneticPr fontId="1"/>
  </si>
  <si>
    <t>ずつ　はいっています。</t>
    <phoneticPr fontId="1"/>
  </si>
  <si>
    <t>いちごは、</t>
    <phoneticPr fontId="1"/>
  </si>
  <si>
    <t>ぜんぶで　なんこありますか。</t>
    <phoneticPr fontId="1"/>
  </si>
  <si>
    <t>　つくりましたか。</t>
    <phoneticPr fontId="1"/>
  </si>
  <si>
    <t>テープは、</t>
    <phoneticPr fontId="1"/>
  </si>
  <si>
    <t>何Cm　ありましたか。</t>
    <rPh sb="0" eb="1">
      <t>ナン</t>
    </rPh>
    <phoneticPr fontId="1"/>
  </si>
  <si>
    <t>はいっています。</t>
    <phoneticPr fontId="1"/>
  </si>
  <si>
    <t>なんだいですか。</t>
    <phoneticPr fontId="1"/>
  </si>
  <si>
    <t>では　ミニカーは、</t>
    <phoneticPr fontId="1"/>
  </si>
  <si>
    <t>かけ算B</t>
    <rPh sb="2" eb="3">
      <t>ザン</t>
    </rPh>
    <phoneticPr fontId="1"/>
  </si>
  <si>
    <t>かけ算A</t>
    <rPh sb="2" eb="3">
      <t>ザン</t>
    </rPh>
    <phoneticPr fontId="1"/>
  </si>
  <si>
    <t>どのおさらにも</t>
    <phoneticPr fontId="1"/>
  </si>
  <si>
    <t>ずつ　のっています。</t>
    <phoneticPr fontId="1"/>
  </si>
  <si>
    <t>の　こどもに　</t>
    <phoneticPr fontId="1"/>
  </si>
  <si>
    <t>ずつ　どんぐりを　くばります。</t>
    <phoneticPr fontId="1"/>
  </si>
  <si>
    <t>どんぐりは、</t>
    <phoneticPr fontId="1"/>
  </si>
  <si>
    <t>何こ</t>
    <rPh sb="0" eb="1">
      <t>ナン</t>
    </rPh>
    <phoneticPr fontId="1"/>
  </si>
  <si>
    <t>ふくろには、</t>
    <phoneticPr fontId="1"/>
  </si>
  <si>
    <t>ずつ　ミニトマトが</t>
    <phoneticPr fontId="1"/>
  </si>
  <si>
    <t>ずつ　いれます。</t>
    <phoneticPr fontId="1"/>
  </si>
  <si>
    <t>にん</t>
    <phoneticPr fontId="1"/>
  </si>
  <si>
    <t>チーム</t>
    <phoneticPr fontId="1"/>
  </si>
  <si>
    <t>　つくりました。</t>
    <phoneticPr fontId="1"/>
  </si>
  <si>
    <t>何こありますか。</t>
    <rPh sb="0" eb="1">
      <t>ナン</t>
    </rPh>
    <phoneticPr fontId="1"/>
  </si>
  <si>
    <t>サクランボは、</t>
    <phoneticPr fontId="1"/>
  </si>
  <si>
    <t>ずつ　くばります。</t>
    <phoneticPr fontId="1"/>
  </si>
  <si>
    <t>チョコレートが　はいった</t>
    <phoneticPr fontId="1"/>
  </si>
  <si>
    <t>どのはこにも</t>
    <phoneticPr fontId="1"/>
  </si>
  <si>
    <t>チョコレートは、</t>
    <phoneticPr fontId="1"/>
  </si>
  <si>
    <t>　ずつ　あめを　くばります。</t>
    <phoneticPr fontId="1"/>
  </si>
  <si>
    <t>人</t>
    <rPh sb="0" eb="1">
      <t>ニン</t>
    </rPh>
    <phoneticPr fontId="1"/>
  </si>
  <si>
    <t>あめは、</t>
    <phoneticPr fontId="1"/>
  </si>
  <si>
    <t>ぜんぶで</t>
    <phoneticPr fontId="1"/>
  </si>
  <si>
    <t>　いくつ　いりますか。</t>
    <phoneticPr fontId="1"/>
  </si>
  <si>
    <t>　あります。</t>
    <phoneticPr fontId="1"/>
  </si>
  <si>
    <t>ぜんぶで</t>
    <phoneticPr fontId="1"/>
  </si>
  <si>
    <t>　何こ　ありますか。</t>
    <rPh sb="1" eb="2">
      <t>ナン</t>
    </rPh>
    <phoneticPr fontId="1"/>
  </si>
  <si>
    <t>　おかしが、</t>
    <phoneticPr fontId="1"/>
  </si>
  <si>
    <t>　いくらに</t>
    <phoneticPr fontId="1"/>
  </si>
  <si>
    <t>　なりますか。</t>
    <phoneticPr fontId="1"/>
  </si>
  <si>
    <t>　です。</t>
    <phoneticPr fontId="1"/>
  </si>
  <si>
    <t>　うっていますます。</t>
    <phoneticPr fontId="1"/>
  </si>
  <si>
    <t>ぜんぶ</t>
    <phoneticPr fontId="1"/>
  </si>
  <si>
    <t>かうのには、</t>
    <phoneticPr fontId="1"/>
  </si>
  <si>
    <t>いくらになりますか。</t>
    <phoneticPr fontId="1"/>
  </si>
  <si>
    <t>けしゴムは、</t>
    <phoneticPr fontId="1"/>
  </si>
  <si>
    <t>いくらに</t>
    <phoneticPr fontId="1"/>
  </si>
  <si>
    <t>ジャガイモが</t>
    <phoneticPr fontId="1"/>
  </si>
  <si>
    <t>ジャガイモは、</t>
    <phoneticPr fontId="1"/>
  </si>
  <si>
    <t>人</t>
    <rPh sb="0" eb="1">
      <t>ニン</t>
    </rPh>
    <phoneticPr fontId="1"/>
  </si>
  <si>
    <t>クラス</t>
    <phoneticPr fontId="1"/>
  </si>
  <si>
    <t>　３年生は、</t>
    <rPh sb="2" eb="4">
      <t>ネンセイ</t>
    </rPh>
    <phoneticPr fontId="1"/>
  </si>
  <si>
    <t>本</t>
    <rPh sb="0" eb="1">
      <t>ホン</t>
    </rPh>
    <phoneticPr fontId="1"/>
  </si>
  <si>
    <t>　ずつ　ペットボトルをつかいます。</t>
    <phoneticPr fontId="1"/>
  </si>
  <si>
    <t>３年３組は、</t>
    <rPh sb="1" eb="2">
      <t>ネン</t>
    </rPh>
    <rPh sb="3" eb="4">
      <t>クミ</t>
    </rPh>
    <phoneticPr fontId="1"/>
  </si>
  <si>
    <t>　います。</t>
    <phoneticPr fontId="1"/>
  </si>
  <si>
    <t>　何本　いりますか。</t>
    <rPh sb="1" eb="3">
      <t>ナンボン</t>
    </rPh>
    <phoneticPr fontId="1"/>
  </si>
  <si>
    <t>一人</t>
    <rPh sb="0" eb="2">
      <t>ヒトリ</t>
    </rPh>
    <phoneticPr fontId="1"/>
  </si>
  <si>
    <t>　ずつ　つかいます。</t>
    <phoneticPr fontId="1"/>
  </si>
  <si>
    <t>工作をするのに、ペットボトルを</t>
    <rPh sb="0" eb="2">
      <t>コウサク</t>
    </rPh>
    <phoneticPr fontId="1"/>
  </si>
  <si>
    <t>かだんに</t>
    <phoneticPr fontId="1"/>
  </si>
  <si>
    <t>　きゅうこんを</t>
    <phoneticPr fontId="1"/>
  </si>
  <si>
    <t>　うえます。</t>
    <phoneticPr fontId="1"/>
  </si>
  <si>
    <t>　ずつ　うえます。</t>
    <phoneticPr fontId="1"/>
  </si>
  <si>
    <t>かだんは、</t>
    <phoneticPr fontId="1"/>
  </si>
  <si>
    <t>こ</t>
    <phoneticPr fontId="1"/>
  </si>
  <si>
    <t>きゅうこんは、</t>
    <phoneticPr fontId="1"/>
  </si>
  <si>
    <t>なんこ　いりますか。</t>
    <phoneticPr fontId="1"/>
  </si>
  <si>
    <t>サンドイッチの</t>
    <phoneticPr fontId="1"/>
  </si>
  <si>
    <t>　パックが</t>
    <phoneticPr fontId="1"/>
  </si>
  <si>
    <t>円</t>
    <rPh sb="0" eb="1">
      <t>エン</t>
    </rPh>
    <phoneticPr fontId="1"/>
  </si>
  <si>
    <t>いくら　ですか。</t>
    <phoneticPr fontId="1"/>
  </si>
  <si>
    <t>あたらしい</t>
    <phoneticPr fontId="1"/>
  </si>
  <si>
    <t>問</t>
    <rPh sb="0" eb="1">
      <t>モン</t>
    </rPh>
    <phoneticPr fontId="1"/>
  </si>
  <si>
    <t>　ずつ　もんだいを</t>
    <phoneticPr fontId="1"/>
  </si>
  <si>
    <t>　といています。</t>
    <phoneticPr fontId="1"/>
  </si>
  <si>
    <t>　もんだいしゅうは、</t>
    <phoneticPr fontId="1"/>
  </si>
  <si>
    <t>日</t>
    <rPh sb="0" eb="1">
      <t>ニチ</t>
    </rPh>
    <phoneticPr fontId="1"/>
  </si>
  <si>
    <t>　で　おわりました。</t>
    <phoneticPr fontId="1"/>
  </si>
  <si>
    <t>この　もんだいしゅうには、</t>
    <phoneticPr fontId="1"/>
  </si>
  <si>
    <t>なんもんの</t>
    <phoneticPr fontId="1"/>
  </si>
  <si>
    <t>　もんだいが　ありましたか。</t>
    <phoneticPr fontId="1"/>
  </si>
  <si>
    <t>きまった　かずずつ</t>
    <phoneticPr fontId="1"/>
  </si>
  <si>
    <t>もんだいを　といています。</t>
    <phoneticPr fontId="1"/>
  </si>
  <si>
    <t>　かいます。</t>
    <phoneticPr fontId="1"/>
  </si>
  <si>
    <t>なりますか。</t>
    <phoneticPr fontId="1"/>
  </si>
  <si>
    <t>のれる</t>
    <phoneticPr fontId="1"/>
  </si>
  <si>
    <t>でんしゃが　あります。</t>
    <phoneticPr fontId="1"/>
  </si>
  <si>
    <t>りょう</t>
    <phoneticPr fontId="1"/>
  </si>
  <si>
    <t>では、</t>
    <phoneticPr fontId="1"/>
  </si>
  <si>
    <t>なんにん　のれますか。</t>
    <phoneticPr fontId="1"/>
  </si>
  <si>
    <t>どのでんしゃにも</t>
    <phoneticPr fontId="1"/>
  </si>
  <si>
    <t>のれますか。</t>
    <phoneticPr fontId="1"/>
  </si>
  <si>
    <t>　のれます。</t>
    <phoneticPr fontId="1"/>
  </si>
  <si>
    <t>はこの　なかに</t>
    <phoneticPr fontId="1"/>
  </si>
  <si>
    <t>えんぴつが</t>
    <phoneticPr fontId="1"/>
  </si>
  <si>
    <t>本</t>
    <rPh sb="0" eb="1">
      <t>ホン</t>
    </rPh>
    <phoneticPr fontId="1"/>
  </si>
  <si>
    <t>　はいっています。</t>
    <phoneticPr fontId="1"/>
  </si>
  <si>
    <t>はこは、</t>
    <phoneticPr fontId="1"/>
  </si>
  <si>
    <t>はこ</t>
    <phoneticPr fontId="1"/>
  </si>
  <si>
    <t>　あります。</t>
    <phoneticPr fontId="1"/>
  </si>
  <si>
    <t>えんぴつは、</t>
    <phoneticPr fontId="1"/>
  </si>
  <si>
    <t>ぜんぶで</t>
    <phoneticPr fontId="1"/>
  </si>
  <si>
    <t>なんぼん　ありますか。</t>
    <phoneticPr fontId="1"/>
  </si>
  <si>
    <t>おにぎり　一こ　ねだんは、</t>
    <rPh sb="5" eb="6">
      <t>ハジメ</t>
    </rPh>
    <phoneticPr fontId="1"/>
  </si>
  <si>
    <t>いくらに　なりますか。</t>
    <phoneticPr fontId="1"/>
  </si>
  <si>
    <t>はしり　ました。</t>
    <phoneticPr fontId="1"/>
  </si>
  <si>
    <t>なんｍ</t>
    <phoneticPr fontId="1"/>
  </si>
  <si>
    <t>はしりましたか。</t>
    <phoneticPr fontId="1"/>
  </si>
  <si>
    <t>はこに　</t>
    <phoneticPr fontId="1"/>
  </si>
  <si>
    <t>だい</t>
    <phoneticPr fontId="1"/>
  </si>
  <si>
    <t>　ずつ　はいっています。</t>
    <phoneticPr fontId="1"/>
  </si>
  <si>
    <t>はこ</t>
    <phoneticPr fontId="1"/>
  </si>
  <si>
    <t>ミニカーは、</t>
    <phoneticPr fontId="1"/>
  </si>
  <si>
    <t>こ</t>
    <phoneticPr fontId="1"/>
  </si>
  <si>
    <t>　いりの</t>
    <phoneticPr fontId="1"/>
  </si>
  <si>
    <t>おにぎりパックを　つくりました。</t>
    <phoneticPr fontId="1"/>
  </si>
  <si>
    <t>パック</t>
    <phoneticPr fontId="1"/>
  </si>
  <si>
    <t>　できました。</t>
    <phoneticPr fontId="1"/>
  </si>
  <si>
    <t>おにぎりは、</t>
    <phoneticPr fontId="1"/>
  </si>
  <si>
    <t>ぜんぶで</t>
    <phoneticPr fontId="1"/>
  </si>
  <si>
    <t>　何こ　ありますか。</t>
    <rPh sb="1" eb="2">
      <t>ナン</t>
    </rPh>
    <phoneticPr fontId="1"/>
  </si>
  <si>
    <t>　おにぎりが</t>
    <phoneticPr fontId="1"/>
  </si>
  <si>
    <t>ケロピンが</t>
    <phoneticPr fontId="1"/>
  </si>
  <si>
    <t>　けいとの　セーターを</t>
    <phoneticPr fontId="1"/>
  </si>
  <si>
    <t>どのセーターにも</t>
    <phoneticPr fontId="1"/>
  </si>
  <si>
    <t>こ</t>
    <phoneticPr fontId="1"/>
  </si>
  <si>
    <t>　つけました。</t>
    <phoneticPr fontId="1"/>
  </si>
  <si>
    <t>　あみました。</t>
    <phoneticPr fontId="1"/>
  </si>
  <si>
    <t>セーターは、</t>
    <phoneticPr fontId="1"/>
  </si>
  <si>
    <t>ちゃく</t>
    <phoneticPr fontId="1"/>
  </si>
  <si>
    <t>ボタンは、</t>
    <phoneticPr fontId="1"/>
  </si>
  <si>
    <t>ぜんぶで　いくつ</t>
    <phoneticPr fontId="1"/>
  </si>
  <si>
    <t>ですか。</t>
    <phoneticPr fontId="1"/>
  </si>
  <si>
    <t>おじいさんは、山で</t>
    <rPh sb="7" eb="8">
      <t>ヤマ</t>
    </rPh>
    <phoneticPr fontId="1"/>
  </si>
  <si>
    <t>　くりを　ひろって</t>
    <phoneticPr fontId="1"/>
  </si>
  <si>
    <t>　むらの　こどもたちに　あげます。</t>
    <phoneticPr fontId="1"/>
  </si>
  <si>
    <t>　ずつ</t>
    <phoneticPr fontId="1"/>
  </si>
  <si>
    <t>にん</t>
    <phoneticPr fontId="1"/>
  </si>
  <si>
    <t>　の　こどもに　あげます。</t>
    <phoneticPr fontId="1"/>
  </si>
  <si>
    <t>くりは、</t>
    <phoneticPr fontId="1"/>
  </si>
  <si>
    <t>なんこ</t>
    <phoneticPr fontId="1"/>
  </si>
  <si>
    <t>いるでしょう。</t>
    <phoneticPr fontId="1"/>
  </si>
  <si>
    <t>　ずつ　あげます。</t>
    <phoneticPr fontId="1"/>
  </si>
  <si>
    <t>本</t>
    <rPh sb="0" eb="1">
      <t>ホン</t>
    </rPh>
    <phoneticPr fontId="1"/>
  </si>
  <si>
    <t>おサルさんに　あげます。</t>
    <phoneticPr fontId="1"/>
  </si>
  <si>
    <t>おサルさんは、</t>
    <phoneticPr fontId="1"/>
  </si>
  <si>
    <t>ひき</t>
    <phoneticPr fontId="1"/>
  </si>
  <si>
    <t>　います。</t>
    <phoneticPr fontId="1"/>
  </si>
  <si>
    <t>なんぼんの</t>
    <phoneticPr fontId="1"/>
  </si>
  <si>
    <t>　あげますか。</t>
    <phoneticPr fontId="1"/>
  </si>
  <si>
    <t>　バナナを</t>
    <phoneticPr fontId="1"/>
  </si>
  <si>
    <t>　ずつ　あげました。</t>
    <phoneticPr fontId="1"/>
  </si>
  <si>
    <t>やおやさんで</t>
    <phoneticPr fontId="1"/>
  </si>
  <si>
    <t>本</t>
    <rPh sb="0" eb="1">
      <t>ボン</t>
    </rPh>
    <phoneticPr fontId="1"/>
  </si>
  <si>
    <t>　きゅうりが　はいった　ふくろを</t>
    <phoneticPr fontId="1"/>
  </si>
  <si>
    <t>ふくろ</t>
    <phoneticPr fontId="1"/>
  </si>
  <si>
    <t>　かいました。</t>
    <phoneticPr fontId="1"/>
  </si>
  <si>
    <t>なんぼんの</t>
    <phoneticPr fontId="1"/>
  </si>
  <si>
    <t>きゅうりを</t>
    <phoneticPr fontId="1"/>
  </si>
  <si>
    <t>かいましたか。</t>
    <phoneticPr fontId="1"/>
  </si>
  <si>
    <t>人</t>
    <rPh sb="0" eb="1">
      <t>ニン</t>
    </rPh>
    <phoneticPr fontId="1"/>
  </si>
  <si>
    <t>が　のれます。</t>
    <phoneticPr fontId="1"/>
  </si>
  <si>
    <t>だい</t>
    <phoneticPr fontId="1"/>
  </si>
  <si>
    <t>　あると</t>
    <phoneticPr fontId="1"/>
  </si>
  <si>
    <t>　何人の人がのれますか。</t>
    <rPh sb="1" eb="3">
      <t>ナンニン</t>
    </rPh>
    <rPh sb="4" eb="5">
      <t>ヒト</t>
    </rPh>
    <phoneticPr fontId="1"/>
  </si>
  <si>
    <t>　ずつ　のると</t>
    <phoneticPr fontId="1"/>
  </si>
  <si>
    <t>　みんなで　なんにん　のれますか。</t>
    <phoneticPr fontId="1"/>
  </si>
  <si>
    <t>いろがみで　ほしを</t>
    <phoneticPr fontId="1"/>
  </si>
  <si>
    <t>　ずつ　はります。</t>
    <phoneticPr fontId="1"/>
  </si>
  <si>
    <t>に　はるには、</t>
    <phoneticPr fontId="1"/>
  </si>
  <si>
    <t>ほしは　なんこ　いりますか。</t>
    <phoneticPr fontId="1"/>
  </si>
  <si>
    <t>　あります。</t>
    <phoneticPr fontId="1"/>
  </si>
  <si>
    <t>たろうくんは、</t>
    <phoneticPr fontId="1"/>
  </si>
  <si>
    <t>ずつ　いれます。</t>
    <phoneticPr fontId="1"/>
  </si>
  <si>
    <t>　いれるには、</t>
    <phoneticPr fontId="1"/>
  </si>
  <si>
    <t>どんぐりは　ぜんぶで　いくつ　いりますか。</t>
    <phoneticPr fontId="1"/>
  </si>
  <si>
    <t>　わけて　いれます。</t>
    <phoneticPr fontId="1"/>
  </si>
  <si>
    <t>たろうくんは、ふくろに</t>
    <phoneticPr fontId="1"/>
  </si>
  <si>
    <t>　どんぐりを</t>
    <phoneticPr fontId="1"/>
  </si>
  <si>
    <t>１まいの　おさらに</t>
    <phoneticPr fontId="1"/>
  </si>
  <si>
    <t>の　おさらに　いれるには、</t>
    <phoneticPr fontId="1"/>
  </si>
  <si>
    <t>おにぎりは　なんこ　いるでしょうか。</t>
    <phoneticPr fontId="1"/>
  </si>
  <si>
    <t>何こ　いるでしょう。</t>
    <rPh sb="0" eb="1">
      <t>ナン</t>
    </rPh>
    <phoneticPr fontId="1"/>
  </si>
  <si>
    <t>　ほしを　つけます。</t>
    <phoneticPr fontId="1"/>
  </si>
  <si>
    <t>本</t>
    <rPh sb="0" eb="1">
      <t>ホン</t>
    </rPh>
    <phoneticPr fontId="1"/>
  </si>
  <si>
    <t>の　クリスマスツリーに</t>
    <phoneticPr fontId="1"/>
  </si>
  <si>
    <t>つけるには、</t>
    <phoneticPr fontId="1"/>
  </si>
  <si>
    <t>ほしは　ぜんぶで</t>
    <phoneticPr fontId="1"/>
  </si>
  <si>
    <t>　何こ　いるでしょう。</t>
    <rPh sb="1" eb="2">
      <t>ナン</t>
    </rPh>
    <phoneticPr fontId="1"/>
  </si>
  <si>
    <t>ほしは、ぜんぶで</t>
    <phoneticPr fontId="1"/>
  </si>
  <si>
    <t>ずつ　</t>
    <phoneticPr fontId="1"/>
  </si>
  <si>
    <t>人</t>
    <rPh sb="0" eb="1">
      <t>ニン</t>
    </rPh>
    <phoneticPr fontId="1"/>
  </si>
  <si>
    <t>の　こどもに　りんごを　くばります。</t>
    <phoneticPr fontId="1"/>
  </si>
  <si>
    <t>りんごは、</t>
    <phoneticPr fontId="1"/>
  </si>
  <si>
    <t>なんこ　いるでしょう。</t>
    <phoneticPr fontId="1"/>
  </si>
  <si>
    <t>の　こどもにりんごを</t>
    <phoneticPr fontId="1"/>
  </si>
  <si>
    <t>　くばります。</t>
    <phoneticPr fontId="1"/>
  </si>
  <si>
    <t>けんたくんは、</t>
    <phoneticPr fontId="1"/>
  </si>
  <si>
    <t>の　ともだちに</t>
    <phoneticPr fontId="1"/>
  </si>
  <si>
    <t>あげました。</t>
    <phoneticPr fontId="1"/>
  </si>
  <si>
    <t>　あげましたか。</t>
    <phoneticPr fontId="1"/>
  </si>
  <si>
    <t>なんこの</t>
    <phoneticPr fontId="1"/>
  </si>
  <si>
    <t>　いちごを</t>
    <phoneticPr fontId="1"/>
  </si>
  <si>
    <t>ずつ　あげました。</t>
    <phoneticPr fontId="1"/>
  </si>
  <si>
    <t>いりの　ストローの</t>
    <phoneticPr fontId="1"/>
  </si>
  <si>
    <t>ストローは、</t>
    <phoneticPr fontId="1"/>
  </si>
  <si>
    <t>何本　ありますか。</t>
    <rPh sb="0" eb="2">
      <t>ナンボン</t>
    </rPh>
    <phoneticPr fontId="1"/>
  </si>
  <si>
    <t>ストローが　はいった</t>
    <phoneticPr fontId="1"/>
  </si>
  <si>
    <t>どの　ふくろにも</t>
    <phoneticPr fontId="1"/>
  </si>
  <si>
    <t>おりがみを</t>
    <phoneticPr fontId="1"/>
  </si>
  <si>
    <t>まい</t>
    <phoneticPr fontId="1"/>
  </si>
  <si>
    <t>ずつ　くばります。</t>
    <phoneticPr fontId="1"/>
  </si>
  <si>
    <t>くばるには、</t>
    <phoneticPr fontId="1"/>
  </si>
  <si>
    <t>なんまいの</t>
    <phoneticPr fontId="1"/>
  </si>
  <si>
    <t>　おりがみが　いりますか。</t>
    <phoneticPr fontId="1"/>
  </si>
  <si>
    <t>の　ともだちが</t>
    <phoneticPr fontId="1"/>
  </si>
  <si>
    <t>ずつ　おりがみを</t>
    <phoneticPr fontId="1"/>
  </si>
  <si>
    <t>トマトが　はいった</t>
    <phoneticPr fontId="1"/>
  </si>
  <si>
    <t>　はこが　あります。</t>
    <phoneticPr fontId="1"/>
  </si>
  <si>
    <t>こ</t>
    <phoneticPr fontId="1"/>
  </si>
  <si>
    <t>ずつ　トマトが</t>
    <phoneticPr fontId="1"/>
  </si>
  <si>
    <t>はいっています。</t>
    <phoneticPr fontId="1"/>
  </si>
  <si>
    <t>はこは、ぜんぶで</t>
    <phoneticPr fontId="1"/>
  </si>
  <si>
    <t>はこ</t>
    <phoneticPr fontId="1"/>
  </si>
  <si>
    <t>あります。</t>
    <phoneticPr fontId="1"/>
  </si>
  <si>
    <t>トマトは、</t>
    <phoneticPr fontId="1"/>
  </si>
  <si>
    <t>なんこ　ありますか。</t>
    <phoneticPr fontId="1"/>
  </si>
  <si>
    <t>トマトの</t>
    <phoneticPr fontId="1"/>
  </si>
  <si>
    <t>　はこが、</t>
    <phoneticPr fontId="1"/>
  </si>
  <si>
    <t>こ</t>
    <phoneticPr fontId="1"/>
  </si>
  <si>
    <t>　ありますか。</t>
    <phoneticPr fontId="1"/>
  </si>
  <si>
    <t>ビスケットが</t>
    <phoneticPr fontId="1"/>
  </si>
  <si>
    <t>　あります。</t>
    <phoneticPr fontId="1"/>
  </si>
  <si>
    <t>ずつ　わけると、</t>
    <phoneticPr fontId="1"/>
  </si>
  <si>
    <t>の　おさらが　いりました。</t>
    <phoneticPr fontId="1"/>
  </si>
  <si>
    <t>ビスケットは、</t>
    <phoneticPr fontId="1"/>
  </si>
  <si>
    <t>なんこ　ありますか。</t>
    <phoneticPr fontId="1"/>
  </si>
  <si>
    <t>の　おさらに　おなじ</t>
    <phoneticPr fontId="1"/>
  </si>
  <si>
    <t>　かずずつ　わけました。</t>
    <phoneticPr fontId="1"/>
  </si>
  <si>
    <t>　ずつに　なりました。</t>
    <phoneticPr fontId="1"/>
  </si>
  <si>
    <t>　なんこ　ありますか。</t>
    <phoneticPr fontId="1"/>
  </si>
  <si>
    <t>長いリボンを</t>
    <rPh sb="0" eb="1">
      <t>ナガ</t>
    </rPh>
    <phoneticPr fontId="1"/>
  </si>
  <si>
    <t>ｃｍ</t>
    <phoneticPr fontId="1"/>
  </si>
  <si>
    <t>本</t>
    <rPh sb="0" eb="1">
      <t>ホン</t>
    </rPh>
    <phoneticPr fontId="1"/>
  </si>
  <si>
    <t>できました。</t>
    <phoneticPr fontId="1"/>
  </si>
  <si>
    <t>1本の　ながさは、</t>
    <rPh sb="1" eb="2">
      <t>ホン</t>
    </rPh>
    <phoneticPr fontId="1"/>
  </si>
  <si>
    <t>リボンは、</t>
    <phoneticPr fontId="1"/>
  </si>
  <si>
    <t>に　わけます。</t>
    <phoneticPr fontId="1"/>
  </si>
  <si>
    <t>に　します。</t>
    <phoneticPr fontId="1"/>
  </si>
  <si>
    <t>何ｃｍ　いりますか。</t>
    <rPh sb="0" eb="1">
      <t>ナン</t>
    </rPh>
    <phoneticPr fontId="1"/>
  </si>
  <si>
    <t>ずつ</t>
    <phoneticPr fontId="1"/>
  </si>
  <si>
    <t>に　わけます。</t>
    <phoneticPr fontId="1"/>
  </si>
  <si>
    <t>何ｃｍの</t>
    <rPh sb="0" eb="1">
      <t>ナン</t>
    </rPh>
    <phoneticPr fontId="1"/>
  </si>
  <si>
    <t>リボンが</t>
    <phoneticPr fontId="1"/>
  </si>
  <si>
    <t>いりますか。</t>
    <phoneticPr fontId="1"/>
  </si>
  <si>
    <t>の　すいとうに　わけます。</t>
    <phoneticPr fontId="1"/>
  </si>
  <si>
    <t>おちゃは、</t>
    <phoneticPr fontId="1"/>
  </si>
  <si>
    <t>何ｄL</t>
    <rPh sb="0" eb="1">
      <t>ナン</t>
    </rPh>
    <phoneticPr fontId="1"/>
  </si>
  <si>
    <t>ｄL</t>
    <phoneticPr fontId="1"/>
  </si>
  <si>
    <t>わかせば　いいでしょう。</t>
    <phoneticPr fontId="1"/>
  </si>
  <si>
    <t>の　すいとうに</t>
    <phoneticPr fontId="1"/>
  </si>
  <si>
    <t>　おなじりょうずつ　わけると</t>
    <phoneticPr fontId="1"/>
  </si>
  <si>
    <t>ずつ　になりました。</t>
    <phoneticPr fontId="1"/>
  </si>
  <si>
    <t>何ｄL　わかしましたか。</t>
    <rPh sb="0" eb="1">
      <t>ナン</t>
    </rPh>
    <phoneticPr fontId="1"/>
  </si>
  <si>
    <t>きゃく</t>
    <phoneticPr fontId="1"/>
  </si>
  <si>
    <t>ずつ　はこぶと</t>
    <phoneticPr fontId="1"/>
  </si>
  <si>
    <t>かい</t>
    <phoneticPr fontId="1"/>
  </si>
  <si>
    <t>で　はこべました。</t>
    <phoneticPr fontId="1"/>
  </si>
  <si>
    <t>いすは、</t>
    <phoneticPr fontId="1"/>
  </si>
  <si>
    <t>何きゃく</t>
    <rPh sb="0" eb="1">
      <t>ナン</t>
    </rPh>
    <phoneticPr fontId="1"/>
  </si>
  <si>
    <t>で　はこびました。</t>
    <phoneticPr fontId="1"/>
  </si>
  <si>
    <t>ながい　ロープから</t>
    <phoneticPr fontId="1"/>
  </si>
  <si>
    <t>おなじながさの</t>
    <phoneticPr fontId="1"/>
  </si>
  <si>
    <t>つくりました。</t>
    <phoneticPr fontId="1"/>
  </si>
  <si>
    <t>ｍ</t>
    <phoneticPr fontId="1"/>
  </si>
  <si>
    <t>ロープの　ながさは、</t>
    <phoneticPr fontId="1"/>
  </si>
  <si>
    <t>何ｍ　ですか。</t>
    <rPh sb="0" eb="1">
      <t>ナン</t>
    </rPh>
    <phoneticPr fontId="1"/>
  </si>
  <si>
    <t>1本の　ながさを　はかると</t>
    <rPh sb="1" eb="2">
      <t>ホン</t>
    </rPh>
    <phoneticPr fontId="1"/>
  </si>
  <si>
    <t>でした。</t>
    <phoneticPr fontId="1"/>
  </si>
  <si>
    <t>みかんがあります。</t>
    <phoneticPr fontId="1"/>
  </si>
  <si>
    <t>この　みかんを</t>
    <phoneticPr fontId="1"/>
  </si>
  <si>
    <t>人</t>
    <rPh sb="0" eb="1">
      <t>ニン</t>
    </rPh>
    <phoneticPr fontId="1"/>
  </si>
  <si>
    <t>ずつに　なりました。</t>
    <phoneticPr fontId="1"/>
  </si>
  <si>
    <t>何この</t>
    <rPh sb="0" eb="1">
      <t>ナン</t>
    </rPh>
    <phoneticPr fontId="1"/>
  </si>
  <si>
    <t>　みかんを</t>
    <phoneticPr fontId="1"/>
  </si>
  <si>
    <t>　わけましたか。</t>
    <phoneticPr fontId="1"/>
  </si>
  <si>
    <t>ずつ　わけると</t>
    <phoneticPr fontId="1"/>
  </si>
  <si>
    <t>に　くばれました。</t>
    <phoneticPr fontId="1"/>
  </si>
  <si>
    <t>なんこの</t>
    <phoneticPr fontId="1"/>
  </si>
  <si>
    <t>　わけましたか。</t>
    <phoneticPr fontId="1"/>
  </si>
  <si>
    <t>できました。</t>
    <phoneticPr fontId="1"/>
  </si>
  <si>
    <t>ロープを　何本か</t>
    <rPh sb="5" eb="7">
      <t>ナンボン</t>
    </rPh>
    <phoneticPr fontId="1"/>
  </si>
  <si>
    <t>どんぐりを　ひろってきて</t>
    <phoneticPr fontId="1"/>
  </si>
  <si>
    <t>こ</t>
    <phoneticPr fontId="1"/>
  </si>
  <si>
    <t>ずつ　わけて　いれると</t>
    <phoneticPr fontId="1"/>
  </si>
  <si>
    <t>ふくろ</t>
    <phoneticPr fontId="1"/>
  </si>
  <si>
    <t>クッキーを</t>
    <phoneticPr fontId="1"/>
  </si>
  <si>
    <t>　つくりました。</t>
    <phoneticPr fontId="1"/>
  </si>
  <si>
    <t>わけると、</t>
    <phoneticPr fontId="1"/>
  </si>
  <si>
    <t>に　わけれました。</t>
    <phoneticPr fontId="1"/>
  </si>
  <si>
    <t>に　わけると</t>
    <phoneticPr fontId="1"/>
  </si>
  <si>
    <t>テープを</t>
    <phoneticPr fontId="1"/>
  </si>
  <si>
    <t>ｃｍ</t>
    <phoneticPr fontId="1"/>
  </si>
  <si>
    <t>ずつに　わけました。</t>
    <phoneticPr fontId="1"/>
  </si>
  <si>
    <t>できました。</t>
    <phoneticPr fontId="1"/>
  </si>
  <si>
    <t>ずつに　わけて</t>
    <phoneticPr fontId="1"/>
  </si>
  <si>
    <t>ふくろに　いれました。</t>
    <phoneticPr fontId="1"/>
  </si>
  <si>
    <t>いくつの　トマトを</t>
    <phoneticPr fontId="1"/>
  </si>
  <si>
    <t>　わけましたか。</t>
    <phoneticPr fontId="1"/>
  </si>
  <si>
    <t>わけましたか。</t>
    <phoneticPr fontId="1"/>
  </si>
  <si>
    <t>発展</t>
    <rPh sb="0" eb="2">
      <t>ハッテン</t>
    </rPh>
    <phoneticPr fontId="1"/>
  </si>
  <si>
    <t>おなじ　ながさの</t>
    <phoneticPr fontId="1"/>
  </si>
  <si>
    <t>同じ長さに</t>
    <rPh sb="0" eb="1">
      <t>オナ</t>
    </rPh>
    <rPh sb="2" eb="3">
      <t>ナガ</t>
    </rPh>
    <phoneticPr fontId="1"/>
  </si>
  <si>
    <t>わけました。</t>
    <phoneticPr fontId="1"/>
  </si>
  <si>
    <t>1本の長さは</t>
    <rPh sb="1" eb="2">
      <t>ホン</t>
    </rPh>
    <rPh sb="3" eb="4">
      <t>ナガ</t>
    </rPh>
    <phoneticPr fontId="1"/>
  </si>
  <si>
    <t>　はこびました。</t>
    <phoneticPr fontId="1"/>
  </si>
  <si>
    <t>ぜんぶで　なんきゃくの</t>
    <phoneticPr fontId="1"/>
  </si>
  <si>
    <t>いすを</t>
    <phoneticPr fontId="1"/>
  </si>
  <si>
    <t>はこびましたか。</t>
    <phoneticPr fontId="1"/>
  </si>
  <si>
    <t>等分除</t>
    <rPh sb="0" eb="2">
      <t>トウブン</t>
    </rPh>
    <rPh sb="2" eb="3">
      <t>ジョ</t>
    </rPh>
    <phoneticPr fontId="1"/>
  </si>
  <si>
    <t>1まい</t>
    <phoneticPr fontId="1"/>
  </si>
  <si>
    <t>いくらでしょう。</t>
    <phoneticPr fontId="1"/>
  </si>
  <si>
    <t>の　あめを</t>
    <phoneticPr fontId="1"/>
  </si>
  <si>
    <t>つ</t>
    <phoneticPr fontId="1"/>
  </si>
  <si>
    <t>の　ふくろに</t>
    <phoneticPr fontId="1"/>
  </si>
  <si>
    <t>おなじかずずつ</t>
    <phoneticPr fontId="1"/>
  </si>
  <si>
    <t>　わけると　一ふくろは、</t>
    <rPh sb="6" eb="7">
      <t>ハジメ</t>
    </rPh>
    <phoneticPr fontId="1"/>
  </si>
  <si>
    <t>の　おさらに　おなじかずずつ</t>
    <phoneticPr fontId="1"/>
  </si>
  <si>
    <t>いれると、</t>
    <phoneticPr fontId="1"/>
  </si>
  <si>
    <t>ひとさら　何こに　なりますか。</t>
    <rPh sb="5" eb="6">
      <t>ナン</t>
    </rPh>
    <phoneticPr fontId="1"/>
  </si>
  <si>
    <t>に　おなじかずずつ</t>
    <phoneticPr fontId="1"/>
  </si>
  <si>
    <t>わけると</t>
    <phoneticPr fontId="1"/>
  </si>
  <si>
    <t>一人分は、</t>
    <rPh sb="0" eb="2">
      <t>ヒトリ</t>
    </rPh>
    <rPh sb="2" eb="3">
      <t>ブン</t>
    </rPh>
    <phoneticPr fontId="1"/>
  </si>
  <si>
    <t>の　かごに　おなじかずずつ</t>
    <phoneticPr fontId="1"/>
  </si>
  <si>
    <t>かご1こに</t>
    <phoneticPr fontId="1"/>
  </si>
  <si>
    <t>　何びきの　ちょうちょが　はいっていますか。</t>
    <rPh sb="1" eb="2">
      <t>ナン</t>
    </rPh>
    <phoneticPr fontId="1"/>
  </si>
  <si>
    <t>　わけました。</t>
    <phoneticPr fontId="1"/>
  </si>
  <si>
    <t>よしこさんは、</t>
    <phoneticPr fontId="1"/>
  </si>
  <si>
    <t>の　本を</t>
    <rPh sb="2" eb="3">
      <t>ホン</t>
    </rPh>
    <phoneticPr fontId="1"/>
  </si>
  <si>
    <t>の　本を、まいにち</t>
    <rPh sb="2" eb="3">
      <t>ホン</t>
    </rPh>
    <phoneticPr fontId="1"/>
  </si>
  <si>
    <t>で　よみおわりました。</t>
    <phoneticPr fontId="1"/>
  </si>
  <si>
    <t>まいにち、</t>
    <phoneticPr fontId="1"/>
  </si>
  <si>
    <t>何ページ　よみましたか。</t>
    <rPh sb="0" eb="1">
      <t>ナン</t>
    </rPh>
    <phoneticPr fontId="1"/>
  </si>
  <si>
    <t>います。</t>
    <phoneticPr fontId="1"/>
  </si>
  <si>
    <t>おなじ　にんずうに</t>
    <phoneticPr fontId="1"/>
  </si>
  <si>
    <t>に　わけました。</t>
    <phoneticPr fontId="1"/>
  </si>
  <si>
    <t>１チームは、</t>
    <phoneticPr fontId="1"/>
  </si>
  <si>
    <t>何人に　なりますか。</t>
    <rPh sb="0" eb="2">
      <t>ナンニン</t>
    </rPh>
    <phoneticPr fontId="1"/>
  </si>
  <si>
    <t>の　テープを</t>
    <phoneticPr fontId="1"/>
  </si>
  <si>
    <t>に　きりました。</t>
    <phoneticPr fontId="1"/>
  </si>
  <si>
    <t>1本　何ｃｍに</t>
    <rPh sb="1" eb="2">
      <t>ポン</t>
    </rPh>
    <rPh sb="3" eb="4">
      <t>ナン</t>
    </rPh>
    <phoneticPr fontId="1"/>
  </si>
  <si>
    <t>の　はりがねを</t>
    <phoneticPr fontId="1"/>
  </si>
  <si>
    <t>の　かごに　おなじ　かずずつ</t>
    <phoneticPr fontId="1"/>
  </si>
  <si>
    <t>1この　かごに</t>
    <phoneticPr fontId="1"/>
  </si>
  <si>
    <t>いれるには、</t>
    <phoneticPr fontId="1"/>
  </si>
  <si>
    <t>　何わ　ずつ　いれると　よいでしょう。</t>
    <rPh sb="1" eb="2">
      <t>ナン</t>
    </rPh>
    <phoneticPr fontId="1"/>
  </si>
  <si>
    <t>1日に　何ページ</t>
    <rPh sb="1" eb="2">
      <t>ニチ</t>
    </rPh>
    <rPh sb="4" eb="5">
      <t>ナン</t>
    </rPh>
    <phoneticPr fontId="1"/>
  </si>
  <si>
    <t>ずつ　よみましたか。</t>
    <phoneticPr fontId="1"/>
  </si>
  <si>
    <t>こ</t>
    <phoneticPr fontId="1"/>
  </si>
  <si>
    <t>あります。</t>
    <phoneticPr fontId="1"/>
  </si>
  <si>
    <t>まい</t>
    <phoneticPr fontId="1"/>
  </si>
  <si>
    <t>の　ふくろに　おなじように</t>
    <phoneticPr fontId="1"/>
  </si>
  <si>
    <t>一つの　ふくろは、</t>
    <rPh sb="0" eb="1">
      <t>ヒト</t>
    </rPh>
    <phoneticPr fontId="1"/>
  </si>
  <si>
    <t>いくつに　なりますか。</t>
    <phoneticPr fontId="1"/>
  </si>
  <si>
    <t>の　はこに　おなじかず　ずつ</t>
    <phoneticPr fontId="1"/>
  </si>
  <si>
    <t>　いれます。</t>
    <phoneticPr fontId="1"/>
  </si>
  <si>
    <t>一つの　はこに</t>
    <rPh sb="0" eb="1">
      <t>ヒト</t>
    </rPh>
    <phoneticPr fontId="1"/>
  </si>
  <si>
    <t>何こ　いれれば　よいでしょう。</t>
    <rPh sb="0" eb="1">
      <t>ナニ</t>
    </rPh>
    <phoneticPr fontId="1"/>
  </si>
  <si>
    <t>こ</t>
    <phoneticPr fontId="1"/>
  </si>
  <si>
    <t>の　キャラメルを</t>
    <phoneticPr fontId="1"/>
  </si>
  <si>
    <t>人</t>
    <rPh sb="0" eb="1">
      <t>ニン</t>
    </rPh>
    <phoneticPr fontId="1"/>
  </si>
  <si>
    <t>の　こどもに</t>
    <phoneticPr fontId="1"/>
  </si>
  <si>
    <t>おなじかずずつ　わけると、</t>
    <phoneticPr fontId="1"/>
  </si>
  <si>
    <t>一人　なんこに　なりますか。</t>
    <rPh sb="0" eb="2">
      <t>ヒトリ</t>
    </rPh>
    <phoneticPr fontId="1"/>
  </si>
  <si>
    <t>　あります。</t>
    <phoneticPr fontId="1"/>
  </si>
  <si>
    <t>つ</t>
    <phoneticPr fontId="1"/>
  </si>
  <si>
    <t>の　ふくろに　おなじかずずつ</t>
    <phoneticPr fontId="1"/>
  </si>
  <si>
    <t>　いれると、</t>
    <phoneticPr fontId="1"/>
  </si>
  <si>
    <t>一ふくろは、</t>
    <rPh sb="0" eb="1">
      <t>ヒト</t>
    </rPh>
    <phoneticPr fontId="1"/>
  </si>
  <si>
    <t>なんこに　なりますか。</t>
    <phoneticPr fontId="1"/>
  </si>
  <si>
    <t>人</t>
    <rPh sb="0" eb="1">
      <t>ヒト</t>
    </rPh>
    <phoneticPr fontId="1"/>
  </si>
  <si>
    <t>に　おなじかずずつ</t>
    <phoneticPr fontId="1"/>
  </si>
  <si>
    <t>わけます。</t>
    <phoneticPr fontId="1"/>
  </si>
  <si>
    <t>一人</t>
    <rPh sb="0" eb="2">
      <t>ヒトリ</t>
    </rPh>
    <phoneticPr fontId="1"/>
  </si>
  <si>
    <t>の　はこに　おなじかずずつ</t>
    <phoneticPr fontId="1"/>
  </si>
  <si>
    <t>一つの　はこは、</t>
    <rPh sb="0" eb="1">
      <t>ヒト</t>
    </rPh>
    <phoneticPr fontId="1"/>
  </si>
  <si>
    <t>ｃｍ</t>
    <phoneticPr fontId="1"/>
  </si>
  <si>
    <t>の　テープがあります。</t>
    <phoneticPr fontId="1"/>
  </si>
  <si>
    <t>本</t>
    <rPh sb="0" eb="1">
      <t>ホン</t>
    </rPh>
    <phoneticPr fontId="1"/>
  </si>
  <si>
    <t>に　わけると</t>
    <phoneticPr fontId="1"/>
  </si>
  <si>
    <t>1本</t>
    <rPh sb="1" eb="2">
      <t>ホン</t>
    </rPh>
    <phoneticPr fontId="1"/>
  </si>
  <si>
    <t>　なんｃｍに　なりますか。</t>
    <phoneticPr fontId="1"/>
  </si>
  <si>
    <t>こ</t>
    <phoneticPr fontId="1"/>
  </si>
  <si>
    <t>おなじかずずつ　わけると</t>
    <phoneticPr fontId="1"/>
  </si>
  <si>
    <t>の　ねだんは、</t>
    <phoneticPr fontId="1"/>
  </si>
  <si>
    <t>　でした。</t>
    <phoneticPr fontId="1"/>
  </si>
  <si>
    <t>おなじかずずつ</t>
    <phoneticPr fontId="1"/>
  </si>
  <si>
    <t>の　おさらに</t>
    <phoneticPr fontId="1"/>
  </si>
  <si>
    <t>　おなじかずずつ</t>
    <phoneticPr fontId="1"/>
  </si>
  <si>
    <t>　わけます。</t>
    <phoneticPr fontId="1"/>
  </si>
  <si>
    <t>います。</t>
    <phoneticPr fontId="1"/>
  </si>
  <si>
    <t>の　りんごを</t>
    <phoneticPr fontId="1"/>
  </si>
  <si>
    <t>　おなじかずずつ　わけます。</t>
    <phoneticPr fontId="1"/>
  </si>
  <si>
    <t>　もっています。</t>
    <phoneticPr fontId="1"/>
  </si>
  <si>
    <t>の　ちょうちょを</t>
    <phoneticPr fontId="1"/>
  </si>
  <si>
    <t>　何びきの　ちょうちょを　いれますか。</t>
    <rPh sb="1" eb="2">
      <t>ナン</t>
    </rPh>
    <phoneticPr fontId="1"/>
  </si>
  <si>
    <t>で　よみおわろうと　おもっています。</t>
    <phoneticPr fontId="1"/>
  </si>
  <si>
    <t>　あります。</t>
    <phoneticPr fontId="1"/>
  </si>
  <si>
    <t>何ページ　よむと　いいですか。</t>
    <rPh sb="0" eb="1">
      <t>ナン</t>
    </rPh>
    <phoneticPr fontId="1"/>
  </si>
  <si>
    <t>子どもたちを　おなじ</t>
    <rPh sb="0" eb="1">
      <t>コ</t>
    </rPh>
    <phoneticPr fontId="1"/>
  </si>
  <si>
    <t>子どもは、</t>
    <rPh sb="0" eb="1">
      <t>コ</t>
    </rPh>
    <phoneticPr fontId="1"/>
  </si>
  <si>
    <t>の　テープが　いるので、</t>
    <phoneticPr fontId="1"/>
  </si>
  <si>
    <t>の　テープを　きります。</t>
    <phoneticPr fontId="1"/>
  </si>
  <si>
    <t>　すると　いいですか。</t>
    <phoneticPr fontId="1"/>
  </si>
  <si>
    <t>の　はりがねが　いるので、</t>
    <phoneticPr fontId="1"/>
  </si>
  <si>
    <t>の　はりがねを　きります。</t>
    <phoneticPr fontId="1"/>
  </si>
  <si>
    <t>の　ひよこを</t>
    <phoneticPr fontId="1"/>
  </si>
  <si>
    <t>いれます。</t>
    <phoneticPr fontId="1"/>
  </si>
  <si>
    <t>　いれます。</t>
    <phoneticPr fontId="1"/>
  </si>
  <si>
    <t>かってもらった　本を</t>
    <rPh sb="8" eb="9">
      <t>ホン</t>
    </rPh>
    <phoneticPr fontId="1"/>
  </si>
  <si>
    <t>で　よみおわりました。</t>
    <phoneticPr fontId="1"/>
  </si>
  <si>
    <t>この　本は、</t>
    <rPh sb="3" eb="4">
      <t>ホン</t>
    </rPh>
    <phoneticPr fontId="1"/>
  </si>
  <si>
    <t>の　みかんを</t>
    <phoneticPr fontId="1"/>
  </si>
  <si>
    <t>おなじかずずつ　いれます。</t>
    <phoneticPr fontId="1"/>
  </si>
  <si>
    <t>一つの　ふくろに</t>
    <rPh sb="0" eb="1">
      <t>ヒト</t>
    </rPh>
    <phoneticPr fontId="1"/>
  </si>
  <si>
    <t>　なんこずつ　いれますか。</t>
    <phoneticPr fontId="1"/>
  </si>
  <si>
    <t>の　トマトを</t>
    <phoneticPr fontId="1"/>
  </si>
  <si>
    <t>　います。</t>
    <phoneticPr fontId="1"/>
  </si>
  <si>
    <t>　一人に　おなじかずずつ　くばります。</t>
    <rPh sb="1" eb="3">
      <t>ヒトリ</t>
    </rPh>
    <phoneticPr fontId="1"/>
  </si>
  <si>
    <t>なんこに　なりますか。</t>
    <phoneticPr fontId="1"/>
  </si>
  <si>
    <t>かきは、</t>
    <phoneticPr fontId="1"/>
  </si>
  <si>
    <t>の　子どもに</t>
    <rPh sb="2" eb="3">
      <t>コ</t>
    </rPh>
    <phoneticPr fontId="1"/>
  </si>
  <si>
    <t>あめを　おなじかずずつ　くばります。</t>
    <phoneticPr fontId="1"/>
  </si>
  <si>
    <t>あめは、</t>
    <phoneticPr fontId="1"/>
  </si>
  <si>
    <t>みかんを　いれます。</t>
    <phoneticPr fontId="1"/>
  </si>
  <si>
    <t>テープを</t>
    <phoneticPr fontId="1"/>
  </si>
  <si>
    <t>テープの　ながさは、</t>
    <phoneticPr fontId="1"/>
  </si>
  <si>
    <t>　です。</t>
    <phoneticPr fontId="1"/>
  </si>
  <si>
    <t>　なんｃｍに　しますか。</t>
    <phoneticPr fontId="1"/>
  </si>
  <si>
    <t>の　こどもに　いちごを</t>
    <phoneticPr fontId="1"/>
  </si>
  <si>
    <t>おなじかずずつ　くばります。</t>
    <phoneticPr fontId="1"/>
  </si>
  <si>
    <t>いちごは、</t>
    <phoneticPr fontId="1"/>
  </si>
  <si>
    <t>の　子どもに</t>
    <rPh sb="2" eb="3">
      <t>コ</t>
    </rPh>
    <phoneticPr fontId="1"/>
  </si>
  <si>
    <t>の　どんぐりを</t>
    <phoneticPr fontId="1"/>
  </si>
  <si>
    <t>くばります。</t>
    <phoneticPr fontId="1"/>
  </si>
  <si>
    <t>ずつに　きりました。</t>
    <phoneticPr fontId="1"/>
  </si>
  <si>
    <t>テープは、何本</t>
    <rPh sb="5" eb="7">
      <t>ナンボン</t>
    </rPh>
    <phoneticPr fontId="1"/>
  </si>
  <si>
    <t>できますか。</t>
    <phoneticPr fontId="1"/>
  </si>
  <si>
    <t>何人に</t>
    <rPh sb="0" eb="2">
      <t>ナンニン</t>
    </rPh>
    <phoneticPr fontId="1"/>
  </si>
  <si>
    <t>わけられますか。</t>
    <phoneticPr fontId="1"/>
  </si>
  <si>
    <t>ずつ　ふくろに　いれます。</t>
    <phoneticPr fontId="1"/>
  </si>
  <si>
    <t>いくつできますか。</t>
    <phoneticPr fontId="1"/>
  </si>
  <si>
    <t>ずつ　まとめます。　</t>
    <phoneticPr fontId="1"/>
  </si>
  <si>
    <t>いくつの</t>
    <phoneticPr fontId="1"/>
  </si>
  <si>
    <t>　まとまりが</t>
    <phoneticPr fontId="1"/>
  </si>
  <si>
    <t>　できますか。</t>
    <phoneticPr fontId="1"/>
  </si>
  <si>
    <t>の　なすびが</t>
    <phoneticPr fontId="1"/>
  </si>
  <si>
    <t>ずつ　ならべると</t>
    <phoneticPr fontId="1"/>
  </si>
  <si>
    <t>なんれつ</t>
    <phoneticPr fontId="1"/>
  </si>
  <si>
    <t>ずつ　いれると</t>
    <phoneticPr fontId="1"/>
  </si>
  <si>
    <t>いくつ　いりますか。</t>
    <phoneticPr fontId="1"/>
  </si>
  <si>
    <t>の　子どもが</t>
    <rPh sb="2" eb="3">
      <t>コ</t>
    </rPh>
    <phoneticPr fontId="1"/>
  </si>
  <si>
    <t>がけの　ながイスに　すわります。</t>
    <phoneticPr fontId="1"/>
  </si>
  <si>
    <t>ながイスは、</t>
    <phoneticPr fontId="1"/>
  </si>
  <si>
    <t>なんきゃく　いりますか。</t>
    <phoneticPr fontId="1"/>
  </si>
  <si>
    <t>　くばれますか。</t>
    <phoneticPr fontId="1"/>
  </si>
  <si>
    <t>おわんに</t>
    <phoneticPr fontId="1"/>
  </si>
  <si>
    <t>一人の　子どもに</t>
    <rPh sb="0" eb="2">
      <t>ヒトリ</t>
    </rPh>
    <rPh sb="4" eb="5">
      <t>コ</t>
    </rPh>
    <phoneticPr fontId="1"/>
  </si>
  <si>
    <t>何人の</t>
    <rPh sb="0" eb="2">
      <t>ナンニン</t>
    </rPh>
    <phoneticPr fontId="1"/>
  </si>
  <si>
    <t>　子どもに</t>
    <rPh sb="1" eb="2">
      <t>コ</t>
    </rPh>
    <phoneticPr fontId="1"/>
  </si>
  <si>
    <t>　いれられますか。</t>
    <phoneticPr fontId="1"/>
  </si>
  <si>
    <t>　はいる　パックに</t>
    <phoneticPr fontId="1"/>
  </si>
  <si>
    <t>　いれます。</t>
  </si>
  <si>
    <t>本</t>
    <rPh sb="0" eb="1">
      <t>ホン</t>
    </rPh>
    <phoneticPr fontId="1"/>
  </si>
  <si>
    <t>の　えんぴつを</t>
    <phoneticPr fontId="1"/>
  </si>
  <si>
    <t>ずつ　わけると</t>
    <phoneticPr fontId="1"/>
  </si>
  <si>
    <t>何人に</t>
    <rPh sb="0" eb="2">
      <t>ナンニン</t>
    </rPh>
    <phoneticPr fontId="1"/>
  </si>
  <si>
    <t>　わけることが</t>
    <phoneticPr fontId="1"/>
  </si>
  <si>
    <t>　できますか。</t>
    <phoneticPr fontId="1"/>
  </si>
  <si>
    <t>ｃｍ</t>
    <phoneticPr fontId="1"/>
  </si>
  <si>
    <t>の　はりがねを</t>
    <phoneticPr fontId="1"/>
  </si>
  <si>
    <t>ｃｍ</t>
    <phoneticPr fontId="1"/>
  </si>
  <si>
    <t>ずつ　きりました。</t>
    <phoneticPr fontId="1"/>
  </si>
  <si>
    <t>何本</t>
    <rPh sb="0" eb="2">
      <t>ナンボン</t>
    </rPh>
    <phoneticPr fontId="1"/>
  </si>
  <si>
    <t>できますか。</t>
    <phoneticPr fontId="1"/>
  </si>
  <si>
    <t>ｄｌ</t>
    <phoneticPr fontId="1"/>
  </si>
  <si>
    <t>の　ジュースが</t>
    <phoneticPr fontId="1"/>
  </si>
  <si>
    <t>　あります。</t>
    <phoneticPr fontId="1"/>
  </si>
  <si>
    <t>ｄL</t>
    <phoneticPr fontId="1"/>
  </si>
  <si>
    <t>ずつ　のみます。</t>
    <phoneticPr fontId="1"/>
  </si>
  <si>
    <t>何日分</t>
    <rPh sb="0" eb="3">
      <t>ナンニチブン</t>
    </rPh>
    <phoneticPr fontId="1"/>
  </si>
  <si>
    <t>　ありますか。</t>
    <phoneticPr fontId="1"/>
  </si>
  <si>
    <t>まい</t>
    <phoneticPr fontId="1"/>
  </si>
  <si>
    <t>の　おりがみを</t>
    <phoneticPr fontId="1"/>
  </si>
  <si>
    <t>ずつ　くばりました。</t>
    <phoneticPr fontId="1"/>
  </si>
  <si>
    <t>　くばれますか。</t>
    <phoneticPr fontId="1"/>
  </si>
  <si>
    <t>ずつ　ふくろに</t>
    <phoneticPr fontId="1"/>
  </si>
  <si>
    <t>　いれました。</t>
    <phoneticPr fontId="1"/>
  </si>
  <si>
    <t>何ふくろ</t>
    <rPh sb="0" eb="1">
      <t>ナン</t>
    </rPh>
    <phoneticPr fontId="1"/>
  </si>
  <si>
    <t>ページ</t>
    <phoneticPr fontId="1"/>
  </si>
  <si>
    <t>ずつ　よむと</t>
    <phoneticPr fontId="1"/>
  </si>
  <si>
    <t>何日で</t>
    <rPh sb="0" eb="2">
      <t>ナンニチ</t>
    </rPh>
    <phoneticPr fontId="1"/>
  </si>
  <si>
    <t>　よみおわりますか。</t>
    <phoneticPr fontId="1"/>
  </si>
  <si>
    <t>もん</t>
    <phoneticPr fontId="1"/>
  </si>
  <si>
    <t>あります。</t>
    <phoneticPr fontId="1"/>
  </si>
  <si>
    <t>もん</t>
    <phoneticPr fontId="1"/>
  </si>
  <si>
    <t>ずつ　とくと</t>
    <phoneticPr fontId="1"/>
  </si>
  <si>
    <t>　とき　おわりますか。</t>
    <phoneticPr fontId="1"/>
  </si>
  <si>
    <t>こ</t>
    <phoneticPr fontId="1"/>
  </si>
  <si>
    <t>ずつ　くばると</t>
    <phoneticPr fontId="1"/>
  </si>
  <si>
    <t>の　テープを</t>
    <phoneticPr fontId="1"/>
  </si>
  <si>
    <t>つくります。</t>
    <phoneticPr fontId="1"/>
  </si>
  <si>
    <t>テープの　ながさは、</t>
    <phoneticPr fontId="1"/>
  </si>
  <si>
    <t>です。</t>
    <phoneticPr fontId="1"/>
  </si>
  <si>
    <t>ずつ　</t>
    <phoneticPr fontId="1"/>
  </si>
  <si>
    <t>わけます。</t>
    <phoneticPr fontId="1"/>
  </si>
  <si>
    <t>あります。</t>
    <phoneticPr fontId="1"/>
  </si>
  <si>
    <t>ずつ　ふくろに　いれます。</t>
    <phoneticPr fontId="1"/>
  </si>
  <si>
    <t>クリは、</t>
    <phoneticPr fontId="1"/>
  </si>
  <si>
    <t>クリの　ふくろは、</t>
    <phoneticPr fontId="1"/>
  </si>
  <si>
    <t>ずつ　まとめて　ならべます。</t>
    <phoneticPr fontId="1"/>
  </si>
  <si>
    <t>イスは、</t>
    <phoneticPr fontId="1"/>
  </si>
  <si>
    <t>はたけで　とれた</t>
    <phoneticPr fontId="1"/>
  </si>
  <si>
    <t>なすびは、</t>
    <phoneticPr fontId="1"/>
  </si>
  <si>
    <t>とれました。</t>
    <phoneticPr fontId="1"/>
  </si>
  <si>
    <t>イスを　1れつに</t>
    <phoneticPr fontId="1"/>
  </si>
  <si>
    <t>ずつ　ならべます。</t>
    <phoneticPr fontId="1"/>
  </si>
  <si>
    <t>イスは、</t>
    <phoneticPr fontId="1"/>
  </si>
  <si>
    <t>ずつ　はこに　いれます。</t>
    <phoneticPr fontId="1"/>
  </si>
  <si>
    <t>　すわります。</t>
    <phoneticPr fontId="1"/>
  </si>
  <si>
    <t>ずつ　いれて　いきます。</t>
    <phoneticPr fontId="1"/>
  </si>
  <si>
    <t>リボンは、</t>
    <phoneticPr fontId="1"/>
  </si>
  <si>
    <t>　わけて　いれます。</t>
    <phoneticPr fontId="1"/>
  </si>
  <si>
    <t>タマゴは、</t>
    <phoneticPr fontId="1"/>
  </si>
  <si>
    <t>がようしを</t>
    <phoneticPr fontId="1"/>
  </si>
  <si>
    <t>がようしは、</t>
    <phoneticPr fontId="1"/>
  </si>
  <si>
    <t>ずつ　わけます。</t>
    <phoneticPr fontId="1"/>
  </si>
  <si>
    <t>えんぴつは、</t>
    <phoneticPr fontId="1"/>
  </si>
  <si>
    <t>ずつ　きって、</t>
    <phoneticPr fontId="1"/>
  </si>
  <si>
    <t>みじかい　はりがねを　つくります。</t>
    <phoneticPr fontId="1"/>
  </si>
  <si>
    <t>はりがねは、</t>
    <phoneticPr fontId="1"/>
  </si>
  <si>
    <t>何本の</t>
    <rPh sb="0" eb="2">
      <t>ナンボン</t>
    </rPh>
    <phoneticPr fontId="1"/>
  </si>
  <si>
    <t>はりがねが</t>
    <phoneticPr fontId="1"/>
  </si>
  <si>
    <t>　できますか。</t>
    <phoneticPr fontId="1"/>
  </si>
  <si>
    <t>ジュースは、</t>
    <phoneticPr fontId="1"/>
  </si>
  <si>
    <t>あります。</t>
    <phoneticPr fontId="1"/>
  </si>
  <si>
    <t>何日</t>
    <rPh sb="0" eb="2">
      <t>ナンニチ</t>
    </rPh>
    <phoneticPr fontId="1"/>
  </si>
  <si>
    <t>　のめますか。</t>
    <phoneticPr fontId="1"/>
  </si>
  <si>
    <t>あります。</t>
    <phoneticPr fontId="1"/>
  </si>
  <si>
    <t>ずつ　本をよみます。</t>
    <rPh sb="3" eb="4">
      <t>ホン</t>
    </rPh>
    <phoneticPr fontId="1"/>
  </si>
  <si>
    <t>ずつ　といていきます。</t>
    <phoneticPr fontId="1"/>
  </si>
  <si>
    <t>もんだいは、</t>
    <phoneticPr fontId="1"/>
  </si>
  <si>
    <t>チョコレートは、</t>
    <phoneticPr fontId="1"/>
  </si>
  <si>
    <t>ちゅうしゃじょうに</t>
    <phoneticPr fontId="1"/>
  </si>
  <si>
    <t>　くるまが</t>
    <phoneticPr fontId="1"/>
  </si>
  <si>
    <t>　とまっています。</t>
    <phoneticPr fontId="1"/>
  </si>
  <si>
    <t>だい</t>
    <phoneticPr fontId="1"/>
  </si>
  <si>
    <t>だい</t>
    <phoneticPr fontId="1"/>
  </si>
  <si>
    <t>　でていきました。</t>
    <phoneticPr fontId="1"/>
  </si>
  <si>
    <t>なんだいの</t>
    <phoneticPr fontId="1"/>
  </si>
  <si>
    <t>　でていきましたか。</t>
    <phoneticPr fontId="1"/>
  </si>
  <si>
    <t>おにを</t>
    <phoneticPr fontId="1"/>
  </si>
  <si>
    <t>　たくさん</t>
    <phoneticPr fontId="1"/>
  </si>
  <si>
    <t>　つかまえました。</t>
    <phoneticPr fontId="1"/>
  </si>
  <si>
    <t>なんびきの</t>
    <phoneticPr fontId="1"/>
  </si>
  <si>
    <t>　おにが</t>
    <phoneticPr fontId="1"/>
  </si>
  <si>
    <t>サンタさんは、</t>
    <phoneticPr fontId="1"/>
  </si>
  <si>
    <t>の　プレゼントを　あげました。</t>
    <phoneticPr fontId="1"/>
  </si>
  <si>
    <t>がんこちゃんいは、</t>
    <phoneticPr fontId="1"/>
  </si>
  <si>
    <t>なんこの　プレゼントを</t>
    <phoneticPr fontId="1"/>
  </si>
  <si>
    <t>　あげましたか。</t>
    <phoneticPr fontId="1"/>
  </si>
  <si>
    <t>かぶとむしと　くわがたむしが</t>
    <phoneticPr fontId="1"/>
  </si>
  <si>
    <t>おさらを</t>
    <phoneticPr fontId="1"/>
  </si>
  <si>
    <t>　はこんで</t>
    <phoneticPr fontId="1"/>
  </si>
  <si>
    <t>　いるときに</t>
    <phoneticPr fontId="1"/>
  </si>
  <si>
    <t>まい</t>
    <phoneticPr fontId="1"/>
  </si>
  <si>
    <t>なんまいの</t>
    <phoneticPr fontId="1"/>
  </si>
  <si>
    <t>　おさらが</t>
    <phoneticPr fontId="1"/>
  </si>
  <si>
    <t>イヌとネコが</t>
    <phoneticPr fontId="1"/>
  </si>
  <si>
    <t>　あつまって</t>
    <phoneticPr fontId="1"/>
  </si>
  <si>
    <t>　います。</t>
    <phoneticPr fontId="1"/>
  </si>
  <si>
    <t>ひき</t>
    <phoneticPr fontId="1"/>
  </si>
  <si>
    <t>　かえりました。</t>
    <phoneticPr fontId="1"/>
  </si>
  <si>
    <t>　かえりましたか。</t>
    <phoneticPr fontId="1"/>
  </si>
  <si>
    <t>　かってきました。</t>
    <phoneticPr fontId="1"/>
  </si>
  <si>
    <t>きのうの　よる</t>
    <phoneticPr fontId="1"/>
  </si>
  <si>
    <t>きょうの　あさは、</t>
    <phoneticPr fontId="1"/>
  </si>
  <si>
    <t>はらぺこたろうは、</t>
    <phoneticPr fontId="1"/>
  </si>
  <si>
    <t>こ</t>
    <phoneticPr fontId="1"/>
  </si>
  <si>
    <t>　たべました。</t>
    <phoneticPr fontId="1"/>
  </si>
  <si>
    <t>おひるには、</t>
    <phoneticPr fontId="1"/>
  </si>
  <si>
    <t>　なんこのおにぎりを　たべましたか。</t>
    <phoneticPr fontId="1"/>
  </si>
  <si>
    <t>なわとびの　まえに</t>
    <phoneticPr fontId="1"/>
  </si>
  <si>
    <t>なんこの</t>
    <phoneticPr fontId="1"/>
  </si>
  <si>
    <t>　あめを</t>
    <phoneticPr fontId="1"/>
  </si>
  <si>
    <t>　たべましたか。</t>
    <phoneticPr fontId="1"/>
  </si>
  <si>
    <t>あさとおひるに</t>
    <phoneticPr fontId="1"/>
  </si>
  <si>
    <t>にげました。</t>
    <phoneticPr fontId="1"/>
  </si>
  <si>
    <t>おにを</t>
    <phoneticPr fontId="1"/>
  </si>
  <si>
    <t>　たくさん</t>
    <phoneticPr fontId="1"/>
  </si>
  <si>
    <t>　にげましたか。</t>
    <phoneticPr fontId="1"/>
  </si>
  <si>
    <t>　はこんでいます。</t>
    <phoneticPr fontId="1"/>
  </si>
  <si>
    <t>石を</t>
    <rPh sb="0" eb="1">
      <t>イシ</t>
    </rPh>
    <phoneticPr fontId="1"/>
  </si>
  <si>
    <t>おもいので</t>
    <phoneticPr fontId="1"/>
  </si>
  <si>
    <t>こ</t>
    <phoneticPr fontId="1"/>
  </si>
  <si>
    <t>それでも</t>
    <phoneticPr fontId="1"/>
  </si>
  <si>
    <t>　まだ　おもいので</t>
    <phoneticPr fontId="1"/>
  </si>
  <si>
    <t>　いしを</t>
    <phoneticPr fontId="1"/>
  </si>
  <si>
    <t>　すてましたか。</t>
    <phoneticPr fontId="1"/>
  </si>
  <si>
    <t>アリが</t>
    <phoneticPr fontId="1"/>
  </si>
  <si>
    <t>　すのなかに</t>
    <phoneticPr fontId="1"/>
  </si>
  <si>
    <t>100ぴき　います。</t>
    <phoneticPr fontId="1"/>
  </si>
  <si>
    <t>の　アリが</t>
    <phoneticPr fontId="1"/>
  </si>
  <si>
    <t>　すから　でていきました。</t>
    <phoneticPr fontId="1"/>
  </si>
  <si>
    <t>　アリが</t>
    <phoneticPr fontId="1"/>
  </si>
  <si>
    <t>　すから　でていきましたか。</t>
    <phoneticPr fontId="1"/>
  </si>
  <si>
    <t>きのうときょうで</t>
    <phoneticPr fontId="1"/>
  </si>
  <si>
    <t>おりがみを</t>
    <phoneticPr fontId="1"/>
  </si>
  <si>
    <t>100まい　もっています。</t>
    <phoneticPr fontId="1"/>
  </si>
  <si>
    <t>つかいました。</t>
    <phoneticPr fontId="1"/>
  </si>
  <si>
    <t>まだ、おりがみが</t>
    <phoneticPr fontId="1"/>
  </si>
  <si>
    <t>つかって　トンボを　つくりました。</t>
    <phoneticPr fontId="1"/>
  </si>
  <si>
    <t>　おりがみを</t>
    <phoneticPr fontId="1"/>
  </si>
  <si>
    <t>　つかいましたか。</t>
    <phoneticPr fontId="1"/>
  </si>
  <si>
    <t>　たべて</t>
    <phoneticPr fontId="1"/>
  </si>
  <si>
    <t>の　かいだんが</t>
    <phoneticPr fontId="1"/>
  </si>
  <si>
    <t>ました。</t>
    <phoneticPr fontId="1"/>
  </si>
  <si>
    <t>の　おもちゃが　こわれたので</t>
    <phoneticPr fontId="1"/>
  </si>
  <si>
    <t>しゅうりに　だしました。</t>
    <phoneticPr fontId="1"/>
  </si>
  <si>
    <t>のこっている</t>
    <phoneticPr fontId="1"/>
  </si>
  <si>
    <t>せんせいが</t>
    <phoneticPr fontId="1"/>
  </si>
  <si>
    <t>　もっている　いろがみは</t>
    <phoneticPr fontId="1"/>
  </si>
  <si>
    <t>　なんまいですか。</t>
    <phoneticPr fontId="1"/>
  </si>
  <si>
    <t>きじは、</t>
    <phoneticPr fontId="1"/>
  </si>
  <si>
    <t>ひよこは、</t>
    <phoneticPr fontId="1"/>
  </si>
  <si>
    <t>じょうずに　できたのは、</t>
    <phoneticPr fontId="1"/>
  </si>
  <si>
    <t>にち</t>
    <phoneticPr fontId="1"/>
  </si>
  <si>
    <t>なんにち　ですか。</t>
    <phoneticPr fontId="1"/>
  </si>
  <si>
    <t>基本</t>
    <rPh sb="0" eb="2">
      <t>キホン</t>
    </rPh>
    <phoneticPr fontId="1"/>
  </si>
  <si>
    <t>発展</t>
    <rPh sb="0" eb="2">
      <t>ハッテン</t>
    </rPh>
    <phoneticPr fontId="1"/>
  </si>
  <si>
    <t>ひろいました。</t>
    <phoneticPr fontId="1"/>
  </si>
  <si>
    <t>38人と</t>
    <rPh sb="2" eb="3">
      <t>ニン</t>
    </rPh>
    <phoneticPr fontId="1"/>
  </si>
  <si>
    <t>どんぐりひろいに　いきました。</t>
    <phoneticPr fontId="1"/>
  </si>
  <si>
    <t>こ</t>
    <phoneticPr fontId="1"/>
  </si>
  <si>
    <t>の　みかんを　</t>
    <phoneticPr fontId="1"/>
  </si>
  <si>
    <t>あおえんぴつは、</t>
    <phoneticPr fontId="1"/>
  </si>
  <si>
    <t>たまいれの</t>
    <phoneticPr fontId="1"/>
  </si>
  <si>
    <t>　しあいを</t>
    <phoneticPr fontId="1"/>
  </si>
  <si>
    <t>　３かいしました。</t>
    <phoneticPr fontId="1"/>
  </si>
  <si>
    <t>98この　つみきを</t>
    <phoneticPr fontId="1"/>
  </si>
  <si>
    <t>37にんの　ともだちと　どんぐり　ひろいを</t>
    <phoneticPr fontId="1"/>
  </si>
  <si>
    <t>6にんの　こどもたちが</t>
    <phoneticPr fontId="1"/>
  </si>
  <si>
    <t>のぼるくんは、まいにち</t>
    <phoneticPr fontId="1"/>
  </si>
  <si>
    <t>　　２かい　のぼりぼうを</t>
    <phoneticPr fontId="1"/>
  </si>
  <si>
    <t>４つの　すいそうに</t>
    <phoneticPr fontId="1"/>
  </si>
  <si>
    <t>　わったので</t>
    <phoneticPr fontId="1"/>
  </si>
  <si>
    <t>わ</t>
    <phoneticPr fontId="1"/>
  </si>
  <si>
    <t>　の　からすが　つっついて</t>
    <phoneticPr fontId="1"/>
  </si>
  <si>
    <t>の　こどもが　あそびに　きたので</t>
    <phoneticPr fontId="1"/>
  </si>
  <si>
    <t>にん</t>
    <phoneticPr fontId="1"/>
  </si>
  <si>
    <t>の　子どもに　わけて</t>
    <rPh sb="2" eb="3">
      <t>コ</t>
    </rPh>
    <phoneticPr fontId="1"/>
  </si>
  <si>
    <t>に　なりました。</t>
    <phoneticPr fontId="1"/>
  </si>
  <si>
    <t>いくつの</t>
    <phoneticPr fontId="1"/>
  </si>
  <si>
    <t>　おもちゃを</t>
    <phoneticPr fontId="1"/>
  </si>
  <si>
    <t>　あげたのでしょう。</t>
    <phoneticPr fontId="1"/>
  </si>
  <si>
    <t>なんぼん</t>
    <phoneticPr fontId="1"/>
  </si>
  <si>
    <t>バスていで　おきゃくさんが</t>
    <phoneticPr fontId="1"/>
  </si>
  <si>
    <t>３にんの　ともだちに　もらった</t>
    <phoneticPr fontId="1"/>
  </si>
  <si>
    <t>ありました。</t>
    <phoneticPr fontId="1"/>
  </si>
  <si>
    <t>の　まほうつかいが</t>
    <phoneticPr fontId="1"/>
  </si>
  <si>
    <t>まほうを　かけたので</t>
    <phoneticPr fontId="1"/>
  </si>
  <si>
    <t>に　　なりました。</t>
    <phoneticPr fontId="1"/>
  </si>
  <si>
    <t>まほうで　おむすびは、</t>
    <phoneticPr fontId="1"/>
  </si>
  <si>
    <t>いくつ　ふえたのでしょう。</t>
    <phoneticPr fontId="1"/>
  </si>
  <si>
    <t>かみなりさんは、</t>
    <phoneticPr fontId="1"/>
  </si>
  <si>
    <t>おへそを</t>
    <phoneticPr fontId="1"/>
  </si>
  <si>
    <t>　あつめました。</t>
    <phoneticPr fontId="1"/>
  </si>
  <si>
    <t>こんどの　おおあめで</t>
    <phoneticPr fontId="1"/>
  </si>
  <si>
    <t>　また、おへそを</t>
    <phoneticPr fontId="1"/>
  </si>
  <si>
    <t>　いくつあつめて</t>
    <phoneticPr fontId="1"/>
  </si>
  <si>
    <t>　きたのでしょう。</t>
    <phoneticPr fontId="1"/>
  </si>
  <si>
    <t>きたさんは、</t>
    <phoneticPr fontId="1"/>
  </si>
  <si>
    <t>まい</t>
    <phoneticPr fontId="1"/>
  </si>
  <si>
    <t>　もっていました。</t>
    <phoneticPr fontId="1"/>
  </si>
  <si>
    <t>かい</t>
    <phoneticPr fontId="1"/>
  </si>
  <si>
    <t>　やって、</t>
    <phoneticPr fontId="1"/>
  </si>
  <si>
    <t>コインを</t>
    <phoneticPr fontId="1"/>
  </si>
  <si>
    <t>なんまい</t>
    <phoneticPr fontId="1"/>
  </si>
  <si>
    <t>　かせぎましたか。</t>
    <phoneticPr fontId="1"/>
  </si>
  <si>
    <t>問題種類</t>
    <rPh sb="0" eb="2">
      <t>モンダイ</t>
    </rPh>
    <rPh sb="2" eb="4">
      <t>シュルイ</t>
    </rPh>
    <phoneticPr fontId="1"/>
  </si>
  <si>
    <t>①</t>
    <phoneticPr fontId="1"/>
  </si>
  <si>
    <t>基本</t>
  </si>
  <si>
    <t>問題レベル</t>
    <rPh sb="0" eb="2">
      <t>モンダイ</t>
    </rPh>
    <phoneticPr fontId="1"/>
  </si>
  <si>
    <t>数レベル</t>
    <rPh sb="0" eb="1">
      <t>スウ</t>
    </rPh>
    <phoneticPr fontId="1"/>
  </si>
  <si>
    <t>№</t>
    <phoneticPr fontId="1"/>
  </si>
  <si>
    <t>印刷される問題</t>
    <rPh sb="0" eb="2">
      <t>インサツ</t>
    </rPh>
    <rPh sb="5" eb="7">
      <t>モンダイ</t>
    </rPh>
    <phoneticPr fontId="1"/>
  </si>
  <si>
    <t>②</t>
    <phoneticPr fontId="1"/>
  </si>
  <si>
    <t>③</t>
    <phoneticPr fontId="1"/>
  </si>
  <si>
    <t>④</t>
    <phoneticPr fontId="1"/>
  </si>
  <si>
    <t>⑤</t>
    <phoneticPr fontId="1"/>
  </si>
  <si>
    <t>⑥</t>
    <phoneticPr fontId="1"/>
  </si>
  <si>
    <t>発展</t>
  </si>
  <si>
    <t>かけ算</t>
    <rPh sb="2" eb="3">
      <t>ザン</t>
    </rPh>
    <phoneticPr fontId="1"/>
  </si>
  <si>
    <t>除法</t>
    <rPh sb="0" eb="2">
      <t>ジョホウ</t>
    </rPh>
    <phoneticPr fontId="1"/>
  </si>
  <si>
    <t>等分除</t>
    <rPh sb="0" eb="2">
      <t>トウブン</t>
    </rPh>
    <rPh sb="2" eb="3">
      <t>ジョ</t>
    </rPh>
    <phoneticPr fontId="1"/>
  </si>
  <si>
    <t>包含除</t>
    <rPh sb="0" eb="2">
      <t>ホウガン</t>
    </rPh>
    <rPh sb="2" eb="3">
      <t>ジョ</t>
    </rPh>
    <phoneticPr fontId="1"/>
  </si>
  <si>
    <t>A×B=X</t>
    <phoneticPr fontId="1"/>
  </si>
  <si>
    <t>X-A=B</t>
    <phoneticPr fontId="1"/>
  </si>
  <si>
    <t>X=A+B</t>
    <phoneticPr fontId="1"/>
  </si>
  <si>
    <t>A+B=X</t>
    <phoneticPr fontId="1"/>
  </si>
  <si>
    <t>乗法</t>
    <rPh sb="0" eb="2">
      <t>ジョウホウ</t>
    </rPh>
    <phoneticPr fontId="1"/>
  </si>
  <si>
    <t>A-B=X</t>
    <phoneticPr fontId="1"/>
  </si>
  <si>
    <t>X+A=B</t>
    <phoneticPr fontId="1"/>
  </si>
  <si>
    <t>A-X=B</t>
    <phoneticPr fontId="1"/>
  </si>
  <si>
    <t>A+X=B</t>
    <phoneticPr fontId="1"/>
  </si>
  <si>
    <t>数レベル</t>
    <rPh sb="0" eb="1">
      <t>スウ</t>
    </rPh>
    <phoneticPr fontId="1"/>
  </si>
  <si>
    <t>A個のセットが、B（tines）ある。
全部でいくつ？</t>
    <rPh sb="1" eb="2">
      <t>コ</t>
    </rPh>
    <rPh sb="20" eb="22">
      <t>ゼンブ</t>
    </rPh>
    <phoneticPr fontId="1"/>
  </si>
  <si>
    <t>A個をBセットに分ける。
１セットは、何個？</t>
    <rPh sb="1" eb="2">
      <t>コ</t>
    </rPh>
    <rPh sb="8" eb="9">
      <t>ワ</t>
    </rPh>
    <rPh sb="19" eb="21">
      <t>ナンコ</t>
    </rPh>
    <phoneticPr fontId="1"/>
  </si>
  <si>
    <t>A個をB個ずつに分ける。
何セットできるか？</t>
    <rPh sb="1" eb="2">
      <t>コ</t>
    </rPh>
    <rPh sb="4" eb="5">
      <t>コ</t>
    </rPh>
    <rPh sb="8" eb="9">
      <t>ワ</t>
    </rPh>
    <rPh sb="13" eb="14">
      <t>ナン</t>
    </rPh>
    <phoneticPr fontId="1"/>
  </si>
  <si>
    <t>〇がＡ個ある。
Ｂ個もらった。
全部でいくつになる？</t>
  </si>
  <si>
    <t>〇がＡ個ある。
△がＢ個ある。
全部でいくつ？</t>
  </si>
  <si>
    <t>〇がＡ個ある。
△は、〇よりＢ個多い。
△は何個？</t>
    <rPh sb="22" eb="24">
      <t>ナンコ</t>
    </rPh>
    <phoneticPr fontId="1"/>
  </si>
  <si>
    <t>〇がＡ個ある。
〇は、△よりＢ個少ない。
△は何個？</t>
    <rPh sb="3" eb="4">
      <t>コ</t>
    </rPh>
    <rPh sb="15" eb="16">
      <t>コ</t>
    </rPh>
    <rPh sb="16" eb="17">
      <t>スク</t>
    </rPh>
    <rPh sb="23" eb="25">
      <t>ナンコ</t>
    </rPh>
    <phoneticPr fontId="1"/>
  </si>
  <si>
    <t>〇がＡ個ある。
Ｂ個あげた。
いくつ残る？</t>
    <rPh sb="18" eb="19">
      <t>ノコ</t>
    </rPh>
    <phoneticPr fontId="1"/>
  </si>
  <si>
    <t>〇と△があわせてA個ある。
〇は、B個。
△は何個？</t>
    <rPh sb="9" eb="10">
      <t>コ</t>
    </rPh>
    <rPh sb="18" eb="19">
      <t>コ</t>
    </rPh>
    <rPh sb="23" eb="25">
      <t>ナンコ</t>
    </rPh>
    <phoneticPr fontId="1"/>
  </si>
  <si>
    <t>〇がＡ個ある。
△がＢ個ある。
違いは何個？</t>
    <rPh sb="19" eb="21">
      <t>ナンコ</t>
    </rPh>
    <phoneticPr fontId="1"/>
  </si>
  <si>
    <t>〇がＡ個ある。
△は、〇よりＢ個少ない。
△は何個？</t>
    <rPh sb="23" eb="25">
      <t>ナンコ</t>
    </rPh>
    <phoneticPr fontId="1"/>
  </si>
  <si>
    <t>〇がＡ個ある。
〇は、△よりＢ個多い。
△は何個？</t>
    <rPh sb="22" eb="24">
      <t>ナンコ</t>
    </rPh>
    <phoneticPr fontId="1"/>
  </si>
  <si>
    <t>レベル５</t>
    <phoneticPr fontId="1"/>
  </si>
  <si>
    <t>レベル６</t>
    <phoneticPr fontId="1"/>
  </si>
  <si>
    <t>レベル７</t>
    <phoneticPr fontId="1"/>
  </si>
  <si>
    <t>〇がＸ個あった。
Ａ個もらってＢ個になった。
はじめにいくつあった？</t>
    <rPh sb="3" eb="4">
      <t>コ</t>
    </rPh>
    <phoneticPr fontId="1"/>
  </si>
  <si>
    <t>〇がＡ個あった。
Ｘ個あげてＢ個残った。
何個あげた？</t>
    <rPh sb="16" eb="17">
      <t>ノコ</t>
    </rPh>
    <phoneticPr fontId="1"/>
  </si>
  <si>
    <t>〇がＡ個あった。
Ｘ個もらってＢ個になった。
何個もらった？</t>
    <rPh sb="10" eb="11">
      <t>コ</t>
    </rPh>
    <rPh sb="23" eb="25">
      <t>ナンコ</t>
    </rPh>
    <phoneticPr fontId="1"/>
  </si>
  <si>
    <t>〇がＸ個ある。
Ａ個あげたてＢ個になった。
はじめに何個あった？</t>
    <phoneticPr fontId="1"/>
  </si>
  <si>
    <t>の　いちごを</t>
    <phoneticPr fontId="1"/>
  </si>
  <si>
    <t>A/B=X</t>
    <phoneticPr fontId="1"/>
  </si>
  <si>
    <t>A/B=X</t>
    <phoneticPr fontId="1"/>
  </si>
  <si>
    <t>計算式で使う数、答えの数が５まで（+、-、×で使用）</t>
    <rPh sb="0" eb="2">
      <t>ケイサン</t>
    </rPh>
    <rPh sb="2" eb="3">
      <t>シキ</t>
    </rPh>
    <rPh sb="4" eb="5">
      <t>ツカ</t>
    </rPh>
    <rPh sb="6" eb="7">
      <t>スウ</t>
    </rPh>
    <rPh sb="8" eb="9">
      <t>コタ</t>
    </rPh>
    <rPh sb="11" eb="12">
      <t>スウ</t>
    </rPh>
    <rPh sb="23" eb="25">
      <t>シヨウ</t>
    </rPh>
    <phoneticPr fontId="1"/>
  </si>
  <si>
    <t>計算式で使う数、答えの数が10まで（+、-、×で使用）</t>
    <rPh sb="0" eb="2">
      <t>ケイサン</t>
    </rPh>
    <rPh sb="2" eb="3">
      <t>シキ</t>
    </rPh>
    <rPh sb="4" eb="5">
      <t>ツカ</t>
    </rPh>
    <rPh sb="6" eb="7">
      <t>スウ</t>
    </rPh>
    <rPh sb="8" eb="9">
      <t>コタ</t>
    </rPh>
    <rPh sb="11" eb="12">
      <t>スウ</t>
    </rPh>
    <rPh sb="24" eb="26">
      <t>シヨウ</t>
    </rPh>
    <phoneticPr fontId="1"/>
  </si>
  <si>
    <t>割り切ることができる、１位数同士の組（×、÷で使用）</t>
    <rPh sb="0" eb="1">
      <t>ワ</t>
    </rPh>
    <rPh sb="2" eb="3">
      <t>キ</t>
    </rPh>
    <rPh sb="12" eb="13">
      <t>イ</t>
    </rPh>
    <rPh sb="13" eb="14">
      <t>スウ</t>
    </rPh>
    <rPh sb="14" eb="16">
      <t>ドウシ</t>
    </rPh>
    <rPh sb="17" eb="18">
      <t>クミ</t>
    </rPh>
    <rPh sb="23" eb="25">
      <t>シヨウ</t>
    </rPh>
    <phoneticPr fontId="1"/>
  </si>
  <si>
    <t>割り切ることができる、２位数と１位数の組（×、÷で使用）</t>
    <rPh sb="0" eb="1">
      <t>ワ</t>
    </rPh>
    <rPh sb="2" eb="3">
      <t>キ</t>
    </rPh>
    <rPh sb="12" eb="13">
      <t>イ</t>
    </rPh>
    <rPh sb="13" eb="14">
      <t>スウ</t>
    </rPh>
    <rPh sb="16" eb="17">
      <t>イ</t>
    </rPh>
    <rPh sb="17" eb="18">
      <t>スウ</t>
    </rPh>
    <rPh sb="19" eb="20">
      <t>クミ</t>
    </rPh>
    <rPh sb="25" eb="27">
      <t>シヨウ</t>
    </rPh>
    <phoneticPr fontId="1"/>
  </si>
  <si>
    <t>割り切ることができる、２位位数同士の組（×、÷で使用）</t>
    <rPh sb="0" eb="1">
      <t>ワ</t>
    </rPh>
    <rPh sb="2" eb="3">
      <t>キ</t>
    </rPh>
    <rPh sb="12" eb="13">
      <t>イ</t>
    </rPh>
    <rPh sb="13" eb="14">
      <t>イ</t>
    </rPh>
    <rPh sb="14" eb="15">
      <t>スウ</t>
    </rPh>
    <rPh sb="15" eb="17">
      <t>ドウシ</t>
    </rPh>
    <rPh sb="18" eb="19">
      <t>クミ</t>
    </rPh>
    <rPh sb="24" eb="26">
      <t>シヨウ</t>
    </rPh>
    <phoneticPr fontId="1"/>
  </si>
  <si>
    <t>２位数同士（+、-で使用）</t>
    <rPh sb="1" eb="2">
      <t>イ</t>
    </rPh>
    <rPh sb="2" eb="3">
      <t>スウ</t>
    </rPh>
    <rPh sb="3" eb="5">
      <t>ドウシ</t>
    </rPh>
    <rPh sb="10" eb="12">
      <t>シヨウ</t>
    </rPh>
    <phoneticPr fontId="1"/>
  </si>
  <si>
    <t>計算式で使う数、答えの数が20まで（+、-で使用）</t>
    <rPh sb="0" eb="2">
      <t>ケイサン</t>
    </rPh>
    <rPh sb="2" eb="3">
      <t>シキ</t>
    </rPh>
    <rPh sb="4" eb="5">
      <t>ツカ</t>
    </rPh>
    <rPh sb="6" eb="7">
      <t>スウ</t>
    </rPh>
    <rPh sb="8" eb="9">
      <t>コタ</t>
    </rPh>
    <rPh sb="11" eb="12">
      <t>スウ</t>
    </rPh>
    <rPh sb="22" eb="24">
      <t>シヨウ</t>
    </rPh>
    <phoneticPr fontId="1"/>
  </si>
  <si>
    <t>+</t>
    <phoneticPr fontId="1"/>
  </si>
  <si>
    <t>-</t>
    <phoneticPr fontId="1"/>
  </si>
  <si>
    <t>*</t>
    <phoneticPr fontId="1"/>
  </si>
  <si>
    <t>/</t>
    <phoneticPr fontId="1"/>
  </si>
  <si>
    <t>ヒント</t>
    <phoneticPr fontId="1"/>
  </si>
  <si>
    <t>しっかりよんで　かんがえよう。</t>
    <phoneticPr fontId="1"/>
  </si>
  <si>
    <t>あり</t>
  </si>
  <si>
    <t>りんごが　</t>
    <phoneticPr fontId="1"/>
  </si>
  <si>
    <t>　さんかくの　おむすびを　</t>
    <phoneticPr fontId="1"/>
  </si>
  <si>
    <t>まるい　おむすびを　</t>
    <phoneticPr fontId="1"/>
  </si>
  <si>
    <t>あかいボールが　</t>
    <phoneticPr fontId="1"/>
  </si>
  <si>
    <t>はなを　みぎてに　</t>
    <phoneticPr fontId="1"/>
  </si>
  <si>
    <t>ひだりてに　</t>
    <phoneticPr fontId="1"/>
  </si>
  <si>
    <t>おやぶたが　</t>
    <phoneticPr fontId="1"/>
  </si>
  <si>
    <t>こぶたが　</t>
    <phoneticPr fontId="1"/>
  </si>
  <si>
    <t>　きの　うえに　</t>
    <phoneticPr fontId="1"/>
  </si>
  <si>
    <t>きの　　したに　</t>
    <phoneticPr fontId="1"/>
  </si>
  <si>
    <t>　いけの　なかに　</t>
    <phoneticPr fontId="1"/>
  </si>
  <si>
    <t>いしの　うえに　</t>
    <phoneticPr fontId="1"/>
  </si>
  <si>
    <t>　らいおんが　</t>
    <phoneticPr fontId="1"/>
  </si>
  <si>
    <t>きの　うえに　</t>
    <phoneticPr fontId="1"/>
  </si>
  <si>
    <t>しろい　いぬが　</t>
    <phoneticPr fontId="1"/>
  </si>
  <si>
    <t>くろい　いぬが　</t>
    <phoneticPr fontId="1"/>
  </si>
  <si>
    <t>きょうは　</t>
    <phoneticPr fontId="1"/>
  </si>
  <si>
    <t>きのうは　</t>
    <phoneticPr fontId="1"/>
  </si>
  <si>
    <t>おとこのこが　</t>
    <phoneticPr fontId="1"/>
  </si>
  <si>
    <t>おんなのこが　</t>
    <phoneticPr fontId="1"/>
  </si>
  <si>
    <t>おとなの　パンダが　</t>
    <phoneticPr fontId="1"/>
  </si>
  <si>
    <t>こどもの　パンダが　</t>
    <phoneticPr fontId="1"/>
  </si>
  <si>
    <t>　おとこのこが　</t>
    <phoneticPr fontId="1"/>
  </si>
  <si>
    <t>あかい　いろがみを　</t>
    <phoneticPr fontId="1"/>
  </si>
  <si>
    <t>あおい　いろがみを　</t>
    <phoneticPr fontId="1"/>
  </si>
  <si>
    <t>　バスが　</t>
    <phoneticPr fontId="1"/>
  </si>
  <si>
    <t>トラックが　</t>
    <phoneticPr fontId="1"/>
  </si>
  <si>
    <t>かずくんは　</t>
    <phoneticPr fontId="1"/>
  </si>
  <si>
    <t>あやさんは　</t>
    <phoneticPr fontId="1"/>
  </si>
  <si>
    <t>　つかまえに　</t>
    <phoneticPr fontId="1"/>
  </si>
  <si>
    <t>　あさがおが　</t>
    <phoneticPr fontId="1"/>
  </si>
  <si>
    <t>くろい　えんぴつが　</t>
    <phoneticPr fontId="1"/>
  </si>
  <si>
    <t>　えんぴつが　</t>
    <phoneticPr fontId="1"/>
  </si>
  <si>
    <t>きいろい　いろがみを　</t>
    <phoneticPr fontId="1"/>
  </si>
  <si>
    <t>みどりの　いろがみを　</t>
    <phoneticPr fontId="1"/>
  </si>
  <si>
    <t>ふゆみかんが　</t>
    <phoneticPr fontId="1"/>
  </si>
  <si>
    <t>なつみかんが　</t>
    <phoneticPr fontId="1"/>
  </si>
  <si>
    <t>あかい　ふうせんが　</t>
    <phoneticPr fontId="1"/>
  </si>
  <si>
    <t>あおい　ふうせんが　</t>
    <phoneticPr fontId="1"/>
  </si>
  <si>
    <t>、きょうは　</t>
    <phoneticPr fontId="1"/>
  </si>
  <si>
    <t>、おんなのこが　</t>
    <phoneticPr fontId="1"/>
  </si>
  <si>
    <t>おやがめが　</t>
    <phoneticPr fontId="1"/>
  </si>
  <si>
    <t>こがめが　</t>
    <phoneticPr fontId="1"/>
  </si>
  <si>
    <t>　めだかが　</t>
    <phoneticPr fontId="1"/>
  </si>
  <si>
    <t>バケツに　</t>
    <phoneticPr fontId="1"/>
  </si>
  <si>
    <t>　かえるが　</t>
    <phoneticPr fontId="1"/>
  </si>
  <si>
    <t>いけの　まわりに　</t>
    <phoneticPr fontId="1"/>
  </si>
  <si>
    <t>あさりを　</t>
    <phoneticPr fontId="1"/>
  </si>
  <si>
    <t>はまぐりを　</t>
    <phoneticPr fontId="1"/>
  </si>
  <si>
    <t>たいを　</t>
    <phoneticPr fontId="1"/>
  </si>
  <si>
    <t>あじを　</t>
    <phoneticPr fontId="1"/>
  </si>
  <si>
    <t>あかいきんぎょを　</t>
    <phoneticPr fontId="1"/>
  </si>
  <si>
    <t>くろい　きんぎょを　</t>
    <phoneticPr fontId="1"/>
  </si>
  <si>
    <t>もう　１だいには　</t>
    <phoneticPr fontId="1"/>
  </si>
  <si>
    <t>あかい　おちばを　</t>
    <phoneticPr fontId="1"/>
  </si>
  <si>
    <t>きいろい　おちばを　</t>
    <phoneticPr fontId="1"/>
  </si>
  <si>
    <t>ゴンタは　</t>
    <phoneticPr fontId="1"/>
  </si>
  <si>
    <t>、リラは　</t>
    <phoneticPr fontId="1"/>
  </si>
  <si>
    <t>かぶとむしが　</t>
    <phoneticPr fontId="1"/>
  </si>
  <si>
    <t>くわがたむしが　</t>
    <phoneticPr fontId="1"/>
  </si>
  <si>
    <t>あかおにが　</t>
    <phoneticPr fontId="1"/>
  </si>
  <si>
    <t>あおおにが　</t>
    <phoneticPr fontId="1"/>
  </si>
  <si>
    <t>まさよさんに　</t>
    <phoneticPr fontId="1"/>
  </si>
  <si>
    <t>みちこさんに　</t>
    <phoneticPr fontId="1"/>
  </si>
  <si>
    <t>がんたくんに　</t>
    <phoneticPr fontId="1"/>
  </si>
  <si>
    <t>あかいふうせんが　</t>
    <phoneticPr fontId="1"/>
  </si>
  <si>
    <t>あおいふうせんが　</t>
    <phoneticPr fontId="1"/>
  </si>
  <si>
    <t>あかいおさらが　</t>
    <phoneticPr fontId="1"/>
  </si>
  <si>
    <t>　あおいおさらが　</t>
    <phoneticPr fontId="1"/>
  </si>
  <si>
    <t>イヌが　</t>
    <phoneticPr fontId="1"/>
  </si>
  <si>
    <t>ネコが　</t>
    <phoneticPr fontId="1"/>
  </si>
  <si>
    <t>あかい　くるまが　</t>
    <phoneticPr fontId="1"/>
  </si>
  <si>
    <t>　あおいくるまが　</t>
    <phoneticPr fontId="1"/>
  </si>
  <si>
    <t>つみきを　</t>
    <phoneticPr fontId="1"/>
  </si>
  <si>
    <t>　また　</t>
    <phoneticPr fontId="1"/>
  </si>
  <si>
    <t>そこに　</t>
    <phoneticPr fontId="1"/>
  </si>
  <si>
    <t>めだかを　</t>
    <phoneticPr fontId="1"/>
  </si>
  <si>
    <t>カードを　</t>
    <phoneticPr fontId="1"/>
  </si>
  <si>
    <t>　あたらしい　カードを　</t>
    <phoneticPr fontId="1"/>
  </si>
  <si>
    <t>　せみが　</t>
    <phoneticPr fontId="1"/>
  </si>
  <si>
    <t>して　</t>
    <phoneticPr fontId="1"/>
  </si>
  <si>
    <t>シールを　</t>
    <phoneticPr fontId="1"/>
  </si>
  <si>
    <t>おねえさんが　</t>
    <phoneticPr fontId="1"/>
  </si>
  <si>
    <t>　すずめが　</t>
    <phoneticPr fontId="1"/>
  </si>
  <si>
    <t>にんじんが　</t>
    <phoneticPr fontId="1"/>
  </si>
  <si>
    <t>おかあさんが　</t>
    <phoneticPr fontId="1"/>
  </si>
  <si>
    <t>カブトムシを　</t>
    <phoneticPr fontId="1"/>
  </si>
  <si>
    <t>おにいさんが　</t>
    <phoneticPr fontId="1"/>
  </si>
  <si>
    <t>かごに　りんごが　</t>
    <phoneticPr fontId="1"/>
  </si>
  <si>
    <t>きのうまでに　</t>
    <phoneticPr fontId="1"/>
  </si>
  <si>
    <t>ゆうきくんは、ふうせんを　</t>
    <phoneticPr fontId="1"/>
  </si>
  <si>
    <t>ピエロさんが　</t>
    <phoneticPr fontId="1"/>
  </si>
  <si>
    <t>コアラが　</t>
    <phoneticPr fontId="1"/>
  </si>
  <si>
    <t>そこへ　</t>
    <phoneticPr fontId="1"/>
  </si>
  <si>
    <t>おねえさんから　</t>
    <phoneticPr fontId="1"/>
  </si>
  <si>
    <t>きんぎょが　</t>
    <phoneticPr fontId="1"/>
  </si>
  <si>
    <t>たまごから　</t>
    <phoneticPr fontId="1"/>
  </si>
  <si>
    <t>ありが　</t>
    <phoneticPr fontId="1"/>
  </si>
  <si>
    <t>おきゃくさんが　</t>
    <phoneticPr fontId="1"/>
  </si>
  <si>
    <t>あひるが　いけで　</t>
    <phoneticPr fontId="1"/>
  </si>
  <si>
    <t>べつの　アヒルが　</t>
    <phoneticPr fontId="1"/>
  </si>
  <si>
    <t>いぬが　　</t>
    <phoneticPr fontId="1"/>
  </si>
  <si>
    <t>　ふねが　</t>
    <phoneticPr fontId="1"/>
  </si>
  <si>
    <t>ゆうがたに　なって　</t>
    <phoneticPr fontId="1"/>
  </si>
  <si>
    <t>にんぎょうを　</t>
    <phoneticPr fontId="1"/>
  </si>
  <si>
    <t>サンタクロースから　</t>
    <phoneticPr fontId="1"/>
  </si>
  <si>
    <t>ジュースが　</t>
    <phoneticPr fontId="1"/>
  </si>
  <si>
    <t>くるので　</t>
    <phoneticPr fontId="1"/>
  </si>
  <si>
    <t>せみが　</t>
    <phoneticPr fontId="1"/>
  </si>
  <si>
    <t>の　でんしゃに　べつのでんしゃ　</t>
    <phoneticPr fontId="1"/>
  </si>
  <si>
    <t>ゆうがた　ほしが　</t>
    <phoneticPr fontId="1"/>
  </si>
  <si>
    <t>　ひかる　ほしが　</t>
    <phoneticPr fontId="1"/>
  </si>
  <si>
    <t>ゆうがた、たけやぶに　</t>
    <phoneticPr fontId="1"/>
  </si>
  <si>
    <t>よるの　あいだに　</t>
    <phoneticPr fontId="1"/>
  </si>
  <si>
    <t>すの　そとで　</t>
    <phoneticPr fontId="1"/>
  </si>
  <si>
    <t>すると　</t>
    <phoneticPr fontId="1"/>
  </si>
  <si>
    <t>　りすの　かぞくが　</t>
    <phoneticPr fontId="1"/>
  </si>
  <si>
    <t>　でかけていた　りすが　</t>
    <phoneticPr fontId="1"/>
  </si>
  <si>
    <t>　はなが　</t>
    <phoneticPr fontId="1"/>
  </si>
  <si>
    <t>かえってくると　</t>
    <phoneticPr fontId="1"/>
  </si>
  <si>
    <t>くるまが　</t>
    <phoneticPr fontId="1"/>
  </si>
  <si>
    <t>そこへ、くるまが　</t>
    <phoneticPr fontId="1"/>
  </si>
  <si>
    <t>おとうとが　そこに　あめを　</t>
    <phoneticPr fontId="1"/>
  </si>
  <si>
    <t>きょうまでに　</t>
    <phoneticPr fontId="1"/>
  </si>
  <si>
    <t>ごはんを　</t>
    <phoneticPr fontId="1"/>
  </si>
  <si>
    <t>　おかわりを　</t>
    <phoneticPr fontId="1"/>
  </si>
  <si>
    <t>こうえんで　はとが　</t>
    <phoneticPr fontId="1"/>
  </si>
  <si>
    <t>　すかせた　はとが　</t>
    <phoneticPr fontId="1"/>
  </si>
  <si>
    <t>そこに　えんぴつを　</t>
    <phoneticPr fontId="1"/>
  </si>
  <si>
    <t>おにぎりを　あさ　</t>
    <phoneticPr fontId="1"/>
  </si>
  <si>
    <t>あめを　</t>
    <phoneticPr fontId="1"/>
  </si>
  <si>
    <t>なわとびの　あとで　</t>
    <phoneticPr fontId="1"/>
  </si>
  <si>
    <t>　むしかごから　むしが　</t>
    <phoneticPr fontId="1"/>
  </si>
  <si>
    <t>　にげた　あとで　あおおにが　</t>
    <phoneticPr fontId="1"/>
  </si>
  <si>
    <t>さっき　</t>
    <phoneticPr fontId="1"/>
  </si>
  <si>
    <t>　はじめに　</t>
    <phoneticPr fontId="1"/>
  </si>
  <si>
    <t>おひるに　</t>
    <phoneticPr fontId="1"/>
  </si>
  <si>
    <t>つぎに　</t>
    <phoneticPr fontId="1"/>
  </si>
  <si>
    <t>　かきを　</t>
    <phoneticPr fontId="1"/>
  </si>
  <si>
    <t>おりづるで　</t>
    <phoneticPr fontId="1"/>
  </si>
  <si>
    <t>　のこって　いるので　</t>
    <phoneticPr fontId="1"/>
  </si>
  <si>
    <t>りんごより　</t>
    <phoneticPr fontId="1"/>
  </si>
  <si>
    <t>どんぐりを　</t>
    <phoneticPr fontId="1"/>
  </si>
  <si>
    <t>とおるくんより　</t>
    <phoneticPr fontId="1"/>
  </si>
  <si>
    <t>うしが　</t>
    <phoneticPr fontId="1"/>
  </si>
  <si>
    <t>うしより　</t>
    <phoneticPr fontId="1"/>
  </si>
  <si>
    <t>　かたつむりが　</t>
    <phoneticPr fontId="1"/>
  </si>
  <si>
    <t>かたつむりより　</t>
    <phoneticPr fontId="1"/>
  </si>
  <si>
    <t>あかい　がようしが　</t>
    <phoneticPr fontId="1"/>
  </si>
  <si>
    <t>それより　</t>
    <phoneticPr fontId="1"/>
  </si>
  <si>
    <t>みどりの　えんぴつが　</t>
    <phoneticPr fontId="1"/>
  </si>
  <si>
    <t>ようこさんは　</t>
    <phoneticPr fontId="1"/>
  </si>
  <si>
    <t>ようこさんより　</t>
    <phoneticPr fontId="1"/>
  </si>
  <si>
    <t>たこを　</t>
    <phoneticPr fontId="1"/>
  </si>
  <si>
    <t>たこより　</t>
    <phoneticPr fontId="1"/>
  </si>
  <si>
    <t>プリンを　</t>
    <phoneticPr fontId="1"/>
  </si>
  <si>
    <t>プリンより　</t>
    <phoneticPr fontId="1"/>
  </si>
  <si>
    <t>うんどうじょうを　</t>
    <phoneticPr fontId="1"/>
  </si>
  <si>
    <t>りえさんより　</t>
    <phoneticPr fontId="1"/>
  </si>
  <si>
    <t>　あめが　</t>
    <phoneticPr fontId="1"/>
  </si>
  <si>
    <t>みぎより　</t>
    <phoneticPr fontId="1"/>
  </si>
  <si>
    <t>うさぎは　</t>
    <phoneticPr fontId="1"/>
  </si>
  <si>
    <t>うさぎより　</t>
    <phoneticPr fontId="1"/>
  </si>
  <si>
    <t>りくくんより　</t>
    <phoneticPr fontId="1"/>
  </si>
  <si>
    <t>クッキーを　</t>
    <phoneticPr fontId="1"/>
  </si>
  <si>
    <t>くわがたむしより　</t>
    <phoneticPr fontId="1"/>
  </si>
  <si>
    <t>おねえちゃんより　</t>
    <phoneticPr fontId="1"/>
  </si>
  <si>
    <t>きのうより　</t>
    <phoneticPr fontId="1"/>
  </si>
  <si>
    <t>ひとつめの　えきで　</t>
    <phoneticPr fontId="1"/>
  </si>
  <si>
    <t>さっきより　</t>
    <phoneticPr fontId="1"/>
  </si>
  <si>
    <t>たこやきを　</t>
    <phoneticPr fontId="1"/>
  </si>
  <si>
    <t>さきちゃん　より　</t>
    <phoneticPr fontId="1"/>
  </si>
  <si>
    <t>はこから　おにが　</t>
    <phoneticPr fontId="1"/>
  </si>
  <si>
    <t>おりがみを　</t>
    <phoneticPr fontId="1"/>
  </si>
  <si>
    <t>たいちくんより　</t>
    <phoneticPr fontId="1"/>
  </si>
  <si>
    <t>こどもに　あげたので　</t>
    <phoneticPr fontId="1"/>
  </si>
  <si>
    <t>ありが　すから　　</t>
    <phoneticPr fontId="1"/>
  </si>
  <si>
    <t>　さっきより　</t>
    <phoneticPr fontId="1"/>
  </si>
  <si>
    <t>いもうとに　</t>
    <phoneticPr fontId="1"/>
  </si>
  <si>
    <t>きょう　</t>
    <phoneticPr fontId="1"/>
  </si>
  <si>
    <t>ともだちに　</t>
    <phoneticPr fontId="1"/>
  </si>
  <si>
    <t>おとうとに　</t>
    <phoneticPr fontId="1"/>
  </si>
  <si>
    <t>　あげたので　</t>
    <phoneticPr fontId="1"/>
  </si>
  <si>
    <t>バスていで　</t>
    <phoneticPr fontId="1"/>
  </si>
  <si>
    <t>　おきゃくさんが　おりたので　</t>
    <phoneticPr fontId="1"/>
  </si>
  <si>
    <t>おさるさんが　</t>
    <phoneticPr fontId="1"/>
  </si>
  <si>
    <t>　したので　</t>
    <phoneticPr fontId="1"/>
  </si>
  <si>
    <t>　おかずに　</t>
    <phoneticPr fontId="1"/>
  </si>
  <si>
    <t>まだ　</t>
    <phoneticPr fontId="1"/>
  </si>
  <si>
    <t>あさに　</t>
    <phoneticPr fontId="1"/>
  </si>
  <si>
    <t>　しゅっこう　したので　</t>
    <phoneticPr fontId="1"/>
  </si>
  <si>
    <t>いちごを　</t>
    <phoneticPr fontId="1"/>
  </si>
  <si>
    <t>けいすけくんに　</t>
    <phoneticPr fontId="1"/>
  </si>
  <si>
    <t>　たべたので　</t>
    <phoneticPr fontId="1"/>
  </si>
  <si>
    <t>そのうち　</t>
    <phoneticPr fontId="1"/>
  </si>
  <si>
    <t>かえる　とちゅで　</t>
    <phoneticPr fontId="1"/>
  </si>
  <si>
    <t>カレーに　</t>
    <phoneticPr fontId="1"/>
  </si>
  <si>
    <t>　いれたので　</t>
    <phoneticPr fontId="1"/>
  </si>
  <si>
    <t>でも、まだ　</t>
    <phoneticPr fontId="1"/>
  </si>
  <si>
    <t>ちいさい　さかな　</t>
    <phoneticPr fontId="1"/>
  </si>
  <si>
    <t>　にがしたので　</t>
    <phoneticPr fontId="1"/>
  </si>
  <si>
    <t>かきは　</t>
    <phoneticPr fontId="1"/>
  </si>
  <si>
    <t>おにいさんに　</t>
    <phoneticPr fontId="1"/>
  </si>
  <si>
    <t>あめが　ふってきたので　</t>
    <phoneticPr fontId="1"/>
  </si>
  <si>
    <t>りょうりで　</t>
    <phoneticPr fontId="1"/>
  </si>
  <si>
    <t>えきで　</t>
    <phoneticPr fontId="1"/>
  </si>
  <si>
    <t>5にんの　こどもが　</t>
    <phoneticPr fontId="1"/>
  </si>
  <si>
    <t>　かったので　</t>
    <phoneticPr fontId="1"/>
  </si>
  <si>
    <t>　きたので　</t>
    <phoneticPr fontId="1"/>
  </si>
  <si>
    <t>バスが　きたので　</t>
    <phoneticPr fontId="1"/>
  </si>
  <si>
    <t>　の　こどもが　</t>
    <phoneticPr fontId="1"/>
  </si>
  <si>
    <t>　の　カラスが　きたので　</t>
    <phoneticPr fontId="1"/>
  </si>
  <si>
    <t>みかん　より　</t>
    <phoneticPr fontId="1"/>
  </si>
  <si>
    <t>きよしくんより　</t>
    <phoneticPr fontId="1"/>
  </si>
  <si>
    <t>うしは、ぶたより　</t>
    <phoneticPr fontId="1"/>
  </si>
  <si>
    <t>ちょうちょより　</t>
    <phoneticPr fontId="1"/>
  </si>
  <si>
    <t>きいろい　がようしより　</t>
    <phoneticPr fontId="1"/>
  </si>
  <si>
    <t>あおの　えんぴつより　</t>
    <phoneticPr fontId="1"/>
  </si>
  <si>
    <t>おねえさんより　</t>
    <phoneticPr fontId="1"/>
  </si>
  <si>
    <t>おにいさんより　</t>
    <phoneticPr fontId="1"/>
  </si>
  <si>
    <t>おねえさんより　　</t>
    <phoneticPr fontId="1"/>
  </si>
  <si>
    <t>　りんごが　</t>
    <phoneticPr fontId="1"/>
  </si>
  <si>
    <t>　かずより　</t>
    <phoneticPr fontId="1"/>
  </si>
  <si>
    <t>　たこを　</t>
    <phoneticPr fontId="1"/>
  </si>
  <si>
    <t>いかより　</t>
    <phoneticPr fontId="1"/>
  </si>
  <si>
    <t>シュークリームより　</t>
    <phoneticPr fontId="1"/>
  </si>
  <si>
    <t>きいろい　いろがみより　</t>
    <phoneticPr fontId="1"/>
  </si>
  <si>
    <t>おりづるを　</t>
    <phoneticPr fontId="1"/>
  </si>
  <si>
    <t>なわとびを　</t>
    <phoneticPr fontId="1"/>
  </si>
  <si>
    <t>　かいすうは、おにいさんより　</t>
    <phoneticPr fontId="1"/>
  </si>
  <si>
    <t>きりぎりすより　</t>
    <phoneticPr fontId="1"/>
  </si>
  <si>
    <t>たこは　いかより　</t>
    <phoneticPr fontId="1"/>
  </si>
  <si>
    <t>あさごはんを　</t>
    <phoneticPr fontId="1"/>
  </si>
  <si>
    <t>かなぼうを　</t>
    <phoneticPr fontId="1"/>
  </si>
  <si>
    <t>ひだりの　ポケットより　</t>
    <phoneticPr fontId="1"/>
  </si>
  <si>
    <t>あおい　はなより　</t>
    <phoneticPr fontId="1"/>
  </si>
  <si>
    <t>ともだち　</t>
    <phoneticPr fontId="1"/>
  </si>
  <si>
    <t>かぶとむしより　</t>
    <phoneticPr fontId="1"/>
  </si>
  <si>
    <t>　きょうは　</t>
    <phoneticPr fontId="1"/>
  </si>
  <si>
    <t>きょうは、きのうより　</t>
    <phoneticPr fontId="1"/>
  </si>
  <si>
    <t>きょうかしょを　</t>
    <phoneticPr fontId="1"/>
  </si>
  <si>
    <t>ぶたが　</t>
    <phoneticPr fontId="1"/>
  </si>
  <si>
    <t>ぶたは、うしより　</t>
    <phoneticPr fontId="1"/>
  </si>
  <si>
    <t>　きゅうりが　</t>
    <phoneticPr fontId="1"/>
  </si>
  <si>
    <t>　かずは、だいこんより　</t>
    <phoneticPr fontId="1"/>
  </si>
  <si>
    <t>ちからたろうより　</t>
    <phoneticPr fontId="1"/>
  </si>
  <si>
    <t>かめより　</t>
    <phoneticPr fontId="1"/>
  </si>
  <si>
    <t>　かなぼうは、あおオニより　</t>
    <phoneticPr fontId="1"/>
  </si>
  <si>
    <t>おひるごはんより　</t>
    <phoneticPr fontId="1"/>
  </si>
  <si>
    <t>みかんより　</t>
    <phoneticPr fontId="1"/>
  </si>
  <si>
    <t>あかいの　がようしより　</t>
    <phoneticPr fontId="1"/>
  </si>
  <si>
    <t>ぶたより　</t>
    <phoneticPr fontId="1"/>
  </si>
  <si>
    <t>さゆりさんより　</t>
    <phoneticPr fontId="1"/>
  </si>
  <si>
    <t>くろ　えんぴつより　</t>
    <phoneticPr fontId="1"/>
  </si>
  <si>
    <t>とうふより　</t>
    <phoneticPr fontId="1"/>
  </si>
  <si>
    <t>おとうとより　</t>
    <phoneticPr fontId="1"/>
  </si>
  <si>
    <t>きんたろうは、　</t>
    <phoneticPr fontId="1"/>
  </si>
  <si>
    <t>すずめが　</t>
    <phoneticPr fontId="1"/>
  </si>
  <si>
    <t>ふうせんが　</t>
    <phoneticPr fontId="1"/>
  </si>
  <si>
    <t>　みかんが　</t>
    <phoneticPr fontId="1"/>
  </si>
  <si>
    <t>かごから　みかんを　</t>
    <phoneticPr fontId="1"/>
  </si>
  <si>
    <t>　すいたので　</t>
    <phoneticPr fontId="1"/>
  </si>
  <si>
    <t>いろがみが　</t>
    <phoneticPr fontId="1"/>
  </si>
  <si>
    <t>メロンが　</t>
    <phoneticPr fontId="1"/>
  </si>
  <si>
    <t>　きんぎょが　</t>
    <phoneticPr fontId="1"/>
  </si>
  <si>
    <t>りすが　</t>
    <phoneticPr fontId="1"/>
  </si>
  <si>
    <t>あさがおが　</t>
    <phoneticPr fontId="1"/>
  </si>
  <si>
    <t>すぐに　</t>
    <phoneticPr fontId="1"/>
  </si>
  <si>
    <t>さかなを　</t>
    <phoneticPr fontId="1"/>
  </si>
  <si>
    <t>かえるが　</t>
    <phoneticPr fontId="1"/>
  </si>
  <si>
    <t>カラスが　きたので　</t>
    <phoneticPr fontId="1"/>
  </si>
  <si>
    <t>ばらの　はなが　</t>
    <phoneticPr fontId="1"/>
  </si>
  <si>
    <t>ウサギが　</t>
    <phoneticPr fontId="1"/>
  </si>
  <si>
    <t>ひこうきが　</t>
    <phoneticPr fontId="1"/>
  </si>
  <si>
    <t>くもの　なかに　</t>
    <phoneticPr fontId="1"/>
  </si>
  <si>
    <t>ちいさい　さかなが　</t>
    <phoneticPr fontId="1"/>
  </si>
  <si>
    <t>　おきゃくさんが　</t>
    <phoneticPr fontId="1"/>
  </si>
  <si>
    <t>　こどもが　</t>
    <phoneticPr fontId="1"/>
  </si>
  <si>
    <t>チャイムが　なったので　</t>
    <phoneticPr fontId="1"/>
  </si>
  <si>
    <t>　くるまが　</t>
    <phoneticPr fontId="1"/>
  </si>
  <si>
    <t>　かきが　</t>
    <phoneticPr fontId="1"/>
  </si>
  <si>
    <t>いじわるな　さるが　おいしいかきを　</t>
    <phoneticPr fontId="1"/>
  </si>
  <si>
    <t>バナナが　</t>
    <phoneticPr fontId="1"/>
  </si>
  <si>
    <t>　たまごが　</t>
    <phoneticPr fontId="1"/>
  </si>
  <si>
    <t>たまごやきで　</t>
    <phoneticPr fontId="1"/>
  </si>
  <si>
    <t>　てんとうむしが　</t>
    <phoneticPr fontId="1"/>
  </si>
  <si>
    <t>てんきが　いいので　</t>
    <phoneticPr fontId="1"/>
  </si>
  <si>
    <t>はたけで　きゅうりが　</t>
    <phoneticPr fontId="1"/>
  </si>
  <si>
    <t>りょうりに　</t>
    <phoneticPr fontId="1"/>
  </si>
  <si>
    <t>たけのこが　</t>
    <phoneticPr fontId="1"/>
  </si>
  <si>
    <t>はとが　</t>
    <phoneticPr fontId="1"/>
  </si>
  <si>
    <t>ねこが　きたので　</t>
    <phoneticPr fontId="1"/>
  </si>
  <si>
    <t>　ビーだまが　</t>
    <phoneticPr fontId="1"/>
  </si>
  <si>
    <t>あそびに　つかうので　</t>
    <phoneticPr fontId="1"/>
  </si>
  <si>
    <t>　コップが　</t>
    <phoneticPr fontId="1"/>
  </si>
  <si>
    <t>ふくろに　あめが　</t>
    <phoneticPr fontId="1"/>
  </si>
  <si>
    <t>みんなで　</t>
    <phoneticPr fontId="1"/>
  </si>
  <si>
    <t>かぶとむしを　</t>
    <phoneticPr fontId="1"/>
  </si>
  <si>
    <t>きのう　までに　</t>
    <phoneticPr fontId="1"/>
  </si>
  <si>
    <t>かびんに　はなが　</t>
    <phoneticPr fontId="1"/>
  </si>
  <si>
    <t>しおれて　きたので　</t>
    <phoneticPr fontId="1"/>
  </si>
  <si>
    <t>けいさん　もんだい　</t>
    <phoneticPr fontId="1"/>
  </si>
  <si>
    <t>いま　</t>
    <phoneticPr fontId="1"/>
  </si>
  <si>
    <t>つくえに　ほんが　</t>
    <phoneticPr fontId="1"/>
  </si>
  <si>
    <t>くりの　きに　くりが　</t>
    <phoneticPr fontId="1"/>
  </si>
  <si>
    <t>きを　ゆすると　</t>
    <phoneticPr fontId="1"/>
  </si>
  <si>
    <t>いけに　みずどりが　</t>
    <phoneticPr fontId="1"/>
  </si>
  <si>
    <t>みずの　なかに　</t>
    <phoneticPr fontId="1"/>
  </si>
  <si>
    <t>おかあさんに　あめを　</t>
    <phoneticPr fontId="1"/>
  </si>
  <si>
    <t>　すいかを　</t>
    <phoneticPr fontId="1"/>
  </si>
  <si>
    <t>　ジュースが　</t>
    <phoneticPr fontId="1"/>
  </si>
  <si>
    <t>3にんの　こどもが　</t>
    <phoneticPr fontId="1"/>
  </si>
  <si>
    <t>　おもちゃが　</t>
    <phoneticPr fontId="1"/>
  </si>
  <si>
    <t>おじさんが　</t>
    <phoneticPr fontId="1"/>
  </si>
  <si>
    <t>おみせで　きんぎょを　</t>
    <phoneticPr fontId="1"/>
  </si>
  <si>
    <t>みどりちゃんが　</t>
    <phoneticPr fontId="1"/>
  </si>
  <si>
    <t>いろがみを　</t>
    <phoneticPr fontId="1"/>
  </si>
  <si>
    <t>　せんせいに　いろがみを　</t>
    <phoneticPr fontId="1"/>
  </si>
  <si>
    <t>　こどもが　　</t>
    <phoneticPr fontId="1"/>
  </si>
  <si>
    <t>　こがめが　</t>
    <phoneticPr fontId="1"/>
  </si>
  <si>
    <t>そのなかの　</t>
    <phoneticPr fontId="1"/>
  </si>
  <si>
    <t>おすは　</t>
    <phoneticPr fontId="1"/>
  </si>
  <si>
    <t>かきが　</t>
    <phoneticPr fontId="1"/>
  </si>
  <si>
    <t>いすが　</t>
    <phoneticPr fontId="1"/>
  </si>
  <si>
    <t>まんがの　ほんが　</t>
    <phoneticPr fontId="1"/>
  </si>
  <si>
    <t>ハムスターが　</t>
    <phoneticPr fontId="1"/>
  </si>
  <si>
    <t>たまは、ぜんぶで　</t>
    <phoneticPr fontId="1"/>
  </si>
  <si>
    <t>かぶとむし　と　くわがたむしを　</t>
    <phoneticPr fontId="1"/>
  </si>
  <si>
    <t>まるおむすびと　さんかくおむすびを　</t>
    <phoneticPr fontId="1"/>
  </si>
  <si>
    <t>きに　せみが　</t>
    <phoneticPr fontId="1"/>
  </si>
  <si>
    <t>プールで　こどもが　</t>
    <phoneticPr fontId="1"/>
  </si>
  <si>
    <t>　つけているのが　</t>
    <phoneticPr fontId="1"/>
  </si>
  <si>
    <t>　あわせて　</t>
    <phoneticPr fontId="1"/>
  </si>
  <si>
    <t>アンパンは　</t>
    <phoneticPr fontId="1"/>
  </si>
  <si>
    <t>ちょうちょは　</t>
    <phoneticPr fontId="1"/>
  </si>
  <si>
    <t>　どんぐりは　</t>
    <phoneticPr fontId="1"/>
  </si>
  <si>
    <t>ほんは　</t>
    <phoneticPr fontId="1"/>
  </si>
  <si>
    <t>たこは　</t>
    <phoneticPr fontId="1"/>
  </si>
  <si>
    <t>　みどりの　ふうせん、あわせて　</t>
    <phoneticPr fontId="1"/>
  </si>
  <si>
    <t>かえるは　</t>
    <phoneticPr fontId="1"/>
  </si>
  <si>
    <t>　きいろいりんご、あわせて　</t>
    <phoneticPr fontId="1"/>
  </si>
  <si>
    <t>あかい　りんごは　</t>
    <phoneticPr fontId="1"/>
  </si>
  <si>
    <t>　きいろいおちば　あわせて　</t>
    <phoneticPr fontId="1"/>
  </si>
  <si>
    <t>あかい　おちばは　</t>
    <phoneticPr fontId="1"/>
  </si>
  <si>
    <t>えほんは　</t>
    <phoneticPr fontId="1"/>
  </si>
  <si>
    <t>　くろいさかなを　あわせて　</t>
    <phoneticPr fontId="1"/>
  </si>
  <si>
    <t>あかい　さかなは　</t>
    <phoneticPr fontId="1"/>
  </si>
  <si>
    <t>　きょうりゅうの　シールを　あわせて　</t>
    <phoneticPr fontId="1"/>
  </si>
  <si>
    <t>、みかんが　</t>
    <phoneticPr fontId="1"/>
  </si>
  <si>
    <t>、いぬが　</t>
    <phoneticPr fontId="1"/>
  </si>
  <si>
    <t>しろい　はなが　</t>
    <phoneticPr fontId="1"/>
  </si>
  <si>
    <t>プレゼントを　</t>
    <phoneticPr fontId="1"/>
  </si>
  <si>
    <t>こうえんに　ハトが　</t>
    <phoneticPr fontId="1"/>
  </si>
  <si>
    <t>すずめが　でんせんに　</t>
    <phoneticPr fontId="1"/>
  </si>
  <si>
    <t>１くみの　こが　</t>
    <phoneticPr fontId="1"/>
  </si>
  <si>
    <t>２くみの　こが　</t>
    <phoneticPr fontId="1"/>
  </si>
  <si>
    <t>オスは　</t>
    <phoneticPr fontId="1"/>
  </si>
  <si>
    <t>、メスは　</t>
    <phoneticPr fontId="1"/>
  </si>
  <si>
    <t>キリンが　</t>
    <phoneticPr fontId="1"/>
  </si>
  <si>
    <t>ライオンが　</t>
    <phoneticPr fontId="1"/>
  </si>
  <si>
    <t>いけに　おやがめが　</t>
    <phoneticPr fontId="1"/>
  </si>
  <si>
    <t>からすが　やねに　</t>
    <phoneticPr fontId="1"/>
  </si>
  <si>
    <t>　すいかが　</t>
    <phoneticPr fontId="1"/>
  </si>
  <si>
    <t>きょう、みきさんは　</t>
    <phoneticPr fontId="1"/>
  </si>
  <si>
    <t>、けんじくんは　</t>
    <phoneticPr fontId="1"/>
  </si>
  <si>
    <t>　きいろい　かさが　</t>
    <phoneticPr fontId="1"/>
  </si>
  <si>
    <t>あかい　かさが　</t>
    <phoneticPr fontId="1"/>
  </si>
  <si>
    <t>あじが　</t>
    <phoneticPr fontId="1"/>
  </si>
  <si>
    <t>、いわしが　</t>
    <phoneticPr fontId="1"/>
  </si>
  <si>
    <t>おにいさんは　</t>
    <phoneticPr fontId="1"/>
  </si>
  <si>
    <t>おとうとは　</t>
    <phoneticPr fontId="1"/>
  </si>
  <si>
    <t>ゆきだるまを　</t>
    <phoneticPr fontId="1"/>
  </si>
  <si>
    <t>チューリップが　</t>
    <phoneticPr fontId="1"/>
  </si>
  <si>
    <t>しろくまが　</t>
    <phoneticPr fontId="1"/>
  </si>
  <si>
    <t>くろくまが　</t>
    <phoneticPr fontId="1"/>
  </si>
  <si>
    <t>　ボートが　</t>
    <phoneticPr fontId="1"/>
  </si>
  <si>
    <t>ヨットが　</t>
    <phoneticPr fontId="1"/>
  </si>
  <si>
    <t>きみさんは　</t>
    <phoneticPr fontId="1"/>
  </si>
  <si>
    <t>ゆうとくんは　</t>
    <phoneticPr fontId="1"/>
  </si>
  <si>
    <t>あゆみさんは　</t>
    <phoneticPr fontId="1"/>
  </si>
  <si>
    <t>あかい　ふうせんを　</t>
    <phoneticPr fontId="1"/>
  </si>
  <si>
    <t>きいろい　ふうせんを　</t>
    <phoneticPr fontId="1"/>
  </si>
  <si>
    <t>さきさんは　なわとびを　</t>
    <phoneticPr fontId="1"/>
  </si>
  <si>
    <t>じゅんこさんは　</t>
    <phoneticPr fontId="1"/>
  </si>
  <si>
    <t>あかねさんは　</t>
    <phoneticPr fontId="1"/>
  </si>
  <si>
    <t>、ゆうすけくんは　</t>
    <phoneticPr fontId="1"/>
  </si>
  <si>
    <t>キャベツが　</t>
    <phoneticPr fontId="1"/>
  </si>
  <si>
    <t>レタスが　</t>
    <phoneticPr fontId="1"/>
  </si>
  <si>
    <t>くまが　</t>
    <phoneticPr fontId="1"/>
  </si>
  <si>
    <t>くろくまは　</t>
    <phoneticPr fontId="1"/>
  </si>
  <si>
    <t>しろくまは　</t>
    <phoneticPr fontId="1"/>
  </si>
  <si>
    <t>どんぐりが　</t>
    <phoneticPr fontId="1"/>
  </si>
  <si>
    <t>まゆさんは　</t>
    <phoneticPr fontId="1"/>
  </si>
  <si>
    <t>ゆうたくんは　</t>
    <phoneticPr fontId="1"/>
  </si>
  <si>
    <t>はなが　</t>
    <phoneticPr fontId="1"/>
  </si>
  <si>
    <t>あかいはなは　</t>
    <phoneticPr fontId="1"/>
  </si>
  <si>
    <t>しろいはなは　</t>
    <phoneticPr fontId="1"/>
  </si>
  <si>
    <t>ツバメが　</t>
    <phoneticPr fontId="1"/>
  </si>
  <si>
    <t>あめが　</t>
    <phoneticPr fontId="1"/>
  </si>
  <si>
    <t>ぼうしが　</t>
    <phoneticPr fontId="1"/>
  </si>
  <si>
    <t>あおいぼうしが　</t>
    <phoneticPr fontId="1"/>
  </si>
  <si>
    <t>みどりの　ぼうしが　</t>
    <phoneticPr fontId="1"/>
  </si>
  <si>
    <t>ゆみさんは　</t>
    <phoneticPr fontId="1"/>
  </si>
  <si>
    <t>ゆうこさんは　</t>
    <phoneticPr fontId="1"/>
  </si>
  <si>
    <t>　おにいさんは　</t>
    <phoneticPr fontId="1"/>
  </si>
  <si>
    <t>いぬが　</t>
    <phoneticPr fontId="1"/>
  </si>
  <si>
    <t>いぬより　</t>
    <phoneticPr fontId="1"/>
  </si>
  <si>
    <t>ぼくは　かぶとむしを　</t>
    <phoneticPr fontId="1"/>
  </si>
  <si>
    <t>ぼくより　</t>
    <phoneticPr fontId="1"/>
  </si>
  <si>
    <t>はらぺこたろうより　</t>
    <phoneticPr fontId="1"/>
  </si>
  <si>
    <t>きのうは、きょうより　</t>
    <phoneticPr fontId="1"/>
  </si>
  <si>
    <t>としおくんより　</t>
    <phoneticPr fontId="1"/>
  </si>
  <si>
    <t>　ふうせんが　</t>
    <phoneticPr fontId="1"/>
  </si>
  <si>
    <t>あかい　ふうせんより　</t>
    <phoneticPr fontId="1"/>
  </si>
  <si>
    <t>ケーキを　</t>
    <phoneticPr fontId="1"/>
  </si>
  <si>
    <t>おさらが　</t>
    <phoneticPr fontId="1"/>
  </si>
  <si>
    <t>えんぴつが　</t>
    <phoneticPr fontId="1"/>
  </si>
  <si>
    <t>ふくろが　</t>
    <phoneticPr fontId="1"/>
  </si>
  <si>
    <t>１ねんせいより　</t>
    <phoneticPr fontId="1"/>
  </si>
  <si>
    <t>きょうは　きのうより　</t>
    <phoneticPr fontId="1"/>
  </si>
  <si>
    <t>　すわりたいけど　いすが　</t>
    <phoneticPr fontId="1"/>
  </si>
  <si>
    <t>　ありますが、キャップが　</t>
    <phoneticPr fontId="1"/>
  </si>
  <si>
    <t>みかんを　</t>
    <phoneticPr fontId="1"/>
  </si>
  <si>
    <t>　はなの　たねを　</t>
    <phoneticPr fontId="1"/>
  </si>
  <si>
    <t>みぎてより　</t>
    <phoneticPr fontId="1"/>
  </si>
  <si>
    <t>ストライクを　</t>
    <phoneticPr fontId="1"/>
  </si>
  <si>
    <t>あかい　おまんじゅうより　</t>
    <phoneticPr fontId="1"/>
  </si>
  <si>
    <t>じゃんけんで　</t>
    <phoneticPr fontId="1"/>
  </si>
  <si>
    <t>かいすうは、わたしより　</t>
    <phoneticPr fontId="1"/>
  </si>
  <si>
    <t>にわとりが　</t>
    <phoneticPr fontId="1"/>
  </si>
  <si>
    <t>にわとりより　</t>
    <phoneticPr fontId="1"/>
  </si>
  <si>
    <t>　のりたいけど　はっぱが　</t>
    <phoneticPr fontId="1"/>
  </si>
  <si>
    <t>みどりの　えんぴつより　</t>
    <phoneticPr fontId="1"/>
  </si>
  <si>
    <t>でも、りんごが　</t>
    <phoneticPr fontId="1"/>
  </si>
  <si>
    <t>ゲームを　</t>
    <phoneticPr fontId="1"/>
  </si>
  <si>
    <t>　クラスのともだち　</t>
    <phoneticPr fontId="1"/>
  </si>
  <si>
    <t>いろえんぴつが　</t>
    <phoneticPr fontId="1"/>
  </si>
  <si>
    <t>あかえんぴつは　</t>
    <phoneticPr fontId="1"/>
  </si>
  <si>
    <t>あかえんぴつより　</t>
    <phoneticPr fontId="1"/>
  </si>
  <si>
    <t>ねこは、ねずみより　</t>
    <phoneticPr fontId="1"/>
  </si>
  <si>
    <t>ねずみは　</t>
    <phoneticPr fontId="1"/>
  </si>
  <si>
    <t>まさおくんより　</t>
    <phoneticPr fontId="1"/>
  </si>
  <si>
    <t>きんぎょより　</t>
    <phoneticPr fontId="1"/>
  </si>
  <si>
    <t>しろぐみの　こどもより　</t>
    <phoneticPr fontId="1"/>
  </si>
  <si>
    <t>いもうとより　</t>
    <phoneticPr fontId="1"/>
  </si>
  <si>
    <t>しろうさぎより　</t>
    <phoneticPr fontId="1"/>
  </si>
  <si>
    <t>こどもより　</t>
    <phoneticPr fontId="1"/>
  </si>
  <si>
    <t>あかぐみに　</t>
    <phoneticPr fontId="1"/>
  </si>
  <si>
    <t>あかぐみは　</t>
    <phoneticPr fontId="1"/>
  </si>
  <si>
    <t>はなこさんより　</t>
    <phoneticPr fontId="1"/>
  </si>
  <si>
    <t>はなこさんは　</t>
    <phoneticPr fontId="1"/>
  </si>
  <si>
    <t>ひよこより　</t>
    <phoneticPr fontId="1"/>
  </si>
  <si>
    <t>おかあさんに　</t>
    <phoneticPr fontId="1"/>
  </si>
  <si>
    <t>もらった　ので　</t>
    <phoneticPr fontId="1"/>
  </si>
  <si>
    <t>きょうも　</t>
    <phoneticPr fontId="1"/>
  </si>
  <si>
    <t>　つかまえたので　</t>
    <phoneticPr fontId="1"/>
  </si>
  <si>
    <t>えさを　またいら　</t>
    <phoneticPr fontId="1"/>
  </si>
  <si>
    <t>　おわると　</t>
    <phoneticPr fontId="1"/>
  </si>
  <si>
    <t>　ありが　</t>
    <phoneticPr fontId="1"/>
  </si>
  <si>
    <t>あかちゃんが　</t>
    <phoneticPr fontId="1"/>
  </si>
  <si>
    <t>きょう、ともだちに　</t>
    <phoneticPr fontId="1"/>
  </si>
  <si>
    <t>　もらったので　</t>
    <phoneticPr fontId="1"/>
  </si>
  <si>
    <t>　もらうと　</t>
    <phoneticPr fontId="1"/>
  </si>
  <si>
    <t>　いろがみと　あわせると　</t>
    <phoneticPr fontId="1"/>
  </si>
  <si>
    <t>さっき、ばんごはんを　</t>
    <phoneticPr fontId="1"/>
  </si>
  <si>
    <t>10かいめに　</t>
    <phoneticPr fontId="1"/>
  </si>
  <si>
    <t>　つんだので　</t>
    <phoneticPr fontId="1"/>
  </si>
  <si>
    <t>　ひろったので　</t>
    <phoneticPr fontId="1"/>
  </si>
  <si>
    <t>２かいめに　</t>
    <phoneticPr fontId="1"/>
  </si>
  <si>
    <t>　すくったので　ぜんぶで　</t>
    <phoneticPr fontId="1"/>
  </si>
  <si>
    <t>いれたので、ぜんぶで　</t>
    <phoneticPr fontId="1"/>
  </si>
  <si>
    <t>　おったので　</t>
    <phoneticPr fontId="1"/>
  </si>
  <si>
    <t>かごに　</t>
    <phoneticPr fontId="1"/>
  </si>
  <si>
    <t>いくつか　たべたので　</t>
    <phoneticPr fontId="1"/>
  </si>
  <si>
    <t>　つかうのを　ぬいたら　</t>
    <phoneticPr fontId="1"/>
  </si>
  <si>
    <t>バスに　おきゃくさんが　</t>
    <phoneticPr fontId="1"/>
  </si>
  <si>
    <t>ひとが　いたので　</t>
    <phoneticPr fontId="1"/>
  </si>
  <si>
    <t>マッチが　</t>
    <phoneticPr fontId="1"/>
  </si>
  <si>
    <t>　つかったので　</t>
    <phoneticPr fontId="1"/>
  </si>
  <si>
    <t>　やっつけたので　</t>
    <phoneticPr fontId="1"/>
  </si>
  <si>
    <t>　こおりの　うえに　</t>
    <phoneticPr fontId="1"/>
  </si>
  <si>
    <t>　とびこんだので　</t>
    <phoneticPr fontId="1"/>
  </si>
  <si>
    <t>　いくつか　かくしたので　</t>
    <phoneticPr fontId="1"/>
  </si>
  <si>
    <t>はらぺこたろうは、おにぎりを　</t>
    <phoneticPr fontId="1"/>
  </si>
  <si>
    <t>　にわに　はなが　</t>
    <phoneticPr fontId="1"/>
  </si>
  <si>
    <t>おにぎりが　</t>
    <phoneticPr fontId="1"/>
  </si>
  <si>
    <t>　つまみぐいを　したので　</t>
    <phoneticPr fontId="1"/>
  </si>
  <si>
    <t>むしかごに　むしを　</t>
    <phoneticPr fontId="1"/>
  </si>
  <si>
    <t>あさ、ゆきだるまを　</t>
    <phoneticPr fontId="1"/>
  </si>
  <si>
    <t>ゆうがた　みると　</t>
    <phoneticPr fontId="1"/>
  </si>
  <si>
    <t>なつの　おひるに　</t>
    <phoneticPr fontId="1"/>
  </si>
  <si>
    <t>きょうしつに　</t>
    <phoneticPr fontId="1"/>
  </si>
  <si>
    <t>　たけのこが　</t>
    <phoneticPr fontId="1"/>
  </si>
  <si>
    <t>　ぬいて　</t>
    <phoneticPr fontId="1"/>
  </si>
  <si>
    <t>　ろうそくが　</t>
    <phoneticPr fontId="1"/>
  </si>
  <si>
    <t>　いったので　</t>
    <phoneticPr fontId="1"/>
  </si>
  <si>
    <t>おりがみが　</t>
    <phoneticPr fontId="1"/>
  </si>
  <si>
    <t>つかったら　</t>
    <phoneticPr fontId="1"/>
  </si>
  <si>
    <t>こども　</t>
    <phoneticPr fontId="1"/>
  </si>
  <si>
    <t>が　たべて　</t>
    <phoneticPr fontId="1"/>
  </si>
  <si>
    <t>おまんじゅうが　</t>
    <phoneticPr fontId="1"/>
  </si>
  <si>
    <t>　の　こどもが　たべたので　</t>
    <phoneticPr fontId="1"/>
  </si>
  <si>
    <t>もらったので　</t>
    <phoneticPr fontId="1"/>
  </si>
  <si>
    <t>バスに　</t>
    <phoneticPr fontId="1"/>
  </si>
  <si>
    <t>　きのうまでに　</t>
    <phoneticPr fontId="1"/>
  </si>
  <si>
    <t>　すずめが　とんできたので　</t>
    <phoneticPr fontId="1"/>
  </si>
  <si>
    <t>　こどもが　かえってきたので　</t>
    <phoneticPr fontId="1"/>
  </si>
  <si>
    <t>かごのなかに　</t>
    <phoneticPr fontId="1"/>
  </si>
  <si>
    <t>いれたので　</t>
    <phoneticPr fontId="1"/>
  </si>
  <si>
    <t>こいぬが　</t>
    <phoneticPr fontId="1"/>
  </si>
  <si>
    <t>　うまれたので　</t>
    <phoneticPr fontId="1"/>
  </si>
  <si>
    <t>はいってきたので　</t>
    <phoneticPr fontId="1"/>
  </si>
  <si>
    <t>　おりがみを　</t>
    <phoneticPr fontId="1"/>
  </si>
  <si>
    <t>　おりがみを　もらったので　</t>
    <phoneticPr fontId="1"/>
  </si>
  <si>
    <t>きのうえに　のぼってきたので　</t>
    <phoneticPr fontId="1"/>
  </si>
  <si>
    <t>れいぞうこに　ジュースが　</t>
    <phoneticPr fontId="1"/>
  </si>
  <si>
    <t>　ジュースを　いれたので　</t>
    <phoneticPr fontId="1"/>
  </si>
  <si>
    <t>　えんぴつを　</t>
    <phoneticPr fontId="1"/>
  </si>
  <si>
    <t>　えんぴつを　もらったので　</t>
    <phoneticPr fontId="1"/>
  </si>
  <si>
    <t>ラーメンやさんで　</t>
    <phoneticPr fontId="1"/>
  </si>
  <si>
    <t>　おきゃくさんが　きたので　</t>
    <phoneticPr fontId="1"/>
  </si>
  <si>
    <t>ミニカーを　</t>
    <phoneticPr fontId="1"/>
  </si>
  <si>
    <t>ミニカーを　もらったので　</t>
    <phoneticPr fontId="1"/>
  </si>
  <si>
    <t>　カブトムシが　</t>
    <phoneticPr fontId="1"/>
  </si>
  <si>
    <t>　カブトムシを　いれると　</t>
    <phoneticPr fontId="1"/>
  </si>
  <si>
    <t>ふうせんを　</t>
    <phoneticPr fontId="1"/>
  </si>
  <si>
    <t>おはじきが　</t>
    <phoneticPr fontId="1"/>
  </si>
  <si>
    <t>ふくろのなかを　みると　</t>
    <phoneticPr fontId="1"/>
  </si>
  <si>
    <t>　おもちゃを　</t>
    <phoneticPr fontId="1"/>
  </si>
  <si>
    <t>おもちゃを　くれたので　</t>
    <phoneticPr fontId="1"/>
  </si>
  <si>
    <t>たたくと　あめが　</t>
    <phoneticPr fontId="1"/>
  </si>
  <si>
    <t>　みると　</t>
    <phoneticPr fontId="1"/>
  </si>
  <si>
    <t>おへそを　</t>
    <phoneticPr fontId="1"/>
  </si>
  <si>
    <t>　あつめて　きたので　</t>
    <phoneticPr fontId="1"/>
  </si>
  <si>
    <t>きょうは、ゲームを　</t>
    <phoneticPr fontId="1"/>
  </si>
  <si>
    <t>コインを　かせいだので　</t>
    <phoneticPr fontId="1"/>
  </si>
  <si>
    <t>おむすびが　</t>
    <phoneticPr fontId="1"/>
  </si>
  <si>
    <t>おむすびは　</t>
    <phoneticPr fontId="1"/>
  </si>
  <si>
    <t>１かいめで　</t>
    <phoneticPr fontId="1"/>
  </si>
  <si>
    <t>あわせると　</t>
    <phoneticPr fontId="1"/>
  </si>
  <si>
    <t>　あわせると　</t>
    <phoneticPr fontId="1"/>
  </si>
  <si>
    <t>めだかを　いれると　</t>
    <phoneticPr fontId="1"/>
  </si>
  <si>
    <t>すいそうに　めだかが　</t>
    <phoneticPr fontId="1"/>
  </si>
  <si>
    <t>ブタより　</t>
    <phoneticPr fontId="1"/>
  </si>
  <si>
    <t>あかの　がようしが　</t>
    <phoneticPr fontId="1"/>
  </si>
  <si>
    <t>きいろの　がようしより　</t>
    <phoneticPr fontId="1"/>
  </si>
  <si>
    <t>きいろのえんぴつより　</t>
    <phoneticPr fontId="1"/>
  </si>
  <si>
    <t>ひだりのポケットより　</t>
    <phoneticPr fontId="1"/>
  </si>
  <si>
    <t>こうたくんより　</t>
    <phoneticPr fontId="1"/>
  </si>
  <si>
    <t>なしより　</t>
    <phoneticPr fontId="1"/>
  </si>
  <si>
    <t>きょうより　</t>
    <phoneticPr fontId="1"/>
  </si>
  <si>
    <t>みずきさんより　</t>
    <phoneticPr fontId="1"/>
  </si>
  <si>
    <t>この　おさらが　</t>
    <phoneticPr fontId="1"/>
  </si>
  <si>
    <t>一人に　</t>
    <rPh sb="0" eb="2">
      <t>ヒトリ</t>
    </rPh>
    <phoneticPr fontId="1"/>
  </si>
  <si>
    <t>どんぐりを　くばります。　</t>
    <phoneticPr fontId="1"/>
  </si>
  <si>
    <t>　ずつ　はいっています。　</t>
    <phoneticPr fontId="1"/>
  </si>
  <si>
    <t>1チーム　</t>
    <phoneticPr fontId="1"/>
  </si>
  <si>
    <t>　の　チームを　</t>
    <phoneticPr fontId="1"/>
  </si>
  <si>
    <t>一パックに　サクランボが　</t>
    <rPh sb="0" eb="1">
      <t>イチ</t>
    </rPh>
    <phoneticPr fontId="1"/>
  </si>
  <si>
    <t>がようしを一人に　</t>
    <rPh sb="5" eb="7">
      <t>ヒトリ</t>
    </rPh>
    <phoneticPr fontId="1"/>
  </si>
  <si>
    <t>　ずつ　</t>
    <phoneticPr fontId="1"/>
  </si>
  <si>
    <t>　チョコレートが　</t>
    <phoneticPr fontId="1"/>
  </si>
  <si>
    <t>一はこ　</t>
    <rPh sb="0" eb="1">
      <t>ヒト</t>
    </rPh>
    <phoneticPr fontId="1"/>
  </si>
  <si>
    <t>　いりの　おかしが　</t>
    <phoneticPr fontId="1"/>
  </si>
  <si>
    <t>一まい　</t>
    <rPh sb="0" eb="1">
      <t>イチ</t>
    </rPh>
    <phoneticPr fontId="1"/>
  </si>
  <si>
    <t>の　がようしを　</t>
    <phoneticPr fontId="1"/>
  </si>
  <si>
    <t>一こ　</t>
    <rPh sb="0" eb="1">
      <t>イチ</t>
    </rPh>
    <phoneticPr fontId="1"/>
  </si>
  <si>
    <t>の　けしゴムが　</t>
    <phoneticPr fontId="1"/>
  </si>
  <si>
    <t>　ジャガイモが　</t>
    <phoneticPr fontId="1"/>
  </si>
  <si>
    <t>ふくろは　</t>
    <phoneticPr fontId="1"/>
  </si>
  <si>
    <t>　3年生は、どのクラスも　</t>
    <rPh sb="2" eb="4">
      <t>ネンセイ</t>
    </rPh>
    <phoneticPr fontId="1"/>
  </si>
  <si>
    <t>３年生は　</t>
    <rPh sb="1" eb="3">
      <t>ネンセイ</t>
    </rPh>
    <phoneticPr fontId="1"/>
  </si>
  <si>
    <t>工作をするので、一人　</t>
    <rPh sb="0" eb="2">
      <t>コウサク</t>
    </rPh>
    <rPh sb="8" eb="10">
      <t>ヒトリ</t>
    </rPh>
    <phoneticPr fontId="1"/>
  </si>
  <si>
    <t>３年３組は、　</t>
    <rPh sb="1" eb="2">
      <t>ネン</t>
    </rPh>
    <rPh sb="3" eb="4">
      <t>クミ</t>
    </rPh>
    <phoneticPr fontId="1"/>
  </si>
  <si>
    <t>一つの花だんに　</t>
    <rPh sb="0" eb="1">
      <t>ヒト</t>
    </rPh>
    <rPh sb="3" eb="4">
      <t>ハナ</t>
    </rPh>
    <phoneticPr fontId="1"/>
  </si>
  <si>
    <t>の　サンドイッチが　</t>
    <phoneticPr fontId="1"/>
  </si>
  <si>
    <t>1パック　</t>
    <phoneticPr fontId="1"/>
  </si>
  <si>
    <t>よしみさんは、まいにち　</t>
    <phoneticPr fontId="1"/>
  </si>
  <si>
    <t>一こ　</t>
    <rPh sb="0" eb="1">
      <t>ハジメ</t>
    </rPh>
    <phoneticPr fontId="1"/>
  </si>
  <si>
    <t>の　ケーキを　</t>
    <phoneticPr fontId="1"/>
  </si>
  <si>
    <t>一りょうに　</t>
    <rPh sb="0" eb="1">
      <t>イチ</t>
    </rPh>
    <phoneticPr fontId="1"/>
  </si>
  <si>
    <t>どのはこにも　</t>
    <phoneticPr fontId="1"/>
  </si>
  <si>
    <t>一しゅう　</t>
    <rPh sb="0" eb="1">
      <t>ハジメ</t>
    </rPh>
    <phoneticPr fontId="1"/>
  </si>
  <si>
    <t>一はこに　いちごが　</t>
    <rPh sb="0" eb="1">
      <t>ヒト</t>
    </rPh>
    <phoneticPr fontId="1"/>
  </si>
  <si>
    <t>ミニカーが　</t>
    <phoneticPr fontId="1"/>
  </si>
  <si>
    <t>　ボタンを　</t>
    <phoneticPr fontId="1"/>
  </si>
  <si>
    <t>バナナを　</t>
    <phoneticPr fontId="1"/>
  </si>
  <si>
    <t>　１ふくろに　</t>
    <phoneticPr fontId="1"/>
  </si>
  <si>
    <t>くるま１だいに　</t>
    <phoneticPr fontId="1"/>
  </si>
  <si>
    <t>こんな　くるまが　</t>
    <phoneticPr fontId="1"/>
  </si>
  <si>
    <t>　つくって　がようしに　</t>
    <phoneticPr fontId="1"/>
  </si>
  <si>
    <t>がようし　</t>
    <phoneticPr fontId="1"/>
  </si>
  <si>
    <t>どんぐりを　１ふくろに　</t>
    <phoneticPr fontId="1"/>
  </si>
  <si>
    <t>１本の　クリスマスツリーに　</t>
    <rPh sb="1" eb="2">
      <t>ホン</t>
    </rPh>
    <phoneticPr fontId="1"/>
  </si>
  <si>
    <t>ずつ　　</t>
    <phoneticPr fontId="1"/>
  </si>
  <si>
    <t>イチゴを　一人に　</t>
    <rPh sb="5" eb="7">
      <t>ヒトリ</t>
    </rPh>
    <phoneticPr fontId="1"/>
  </si>
  <si>
    <t>　一人に　</t>
    <rPh sb="1" eb="3">
      <t>ヒトリ</t>
    </rPh>
    <phoneticPr fontId="1"/>
  </si>
  <si>
    <t>　の　はこに　かきを　</t>
    <phoneticPr fontId="1"/>
  </si>
  <si>
    <t>１チーム　</t>
    <phoneticPr fontId="1"/>
  </si>
  <si>
    <t>サクランボの　パックが　</t>
    <phoneticPr fontId="1"/>
  </si>
  <si>
    <t>どのパックにも　</t>
    <phoneticPr fontId="1"/>
  </si>
  <si>
    <t>の　こどもに　がようしを　</t>
    <phoneticPr fontId="1"/>
  </si>
  <si>
    <t>おかしの　はこが　</t>
    <phoneticPr fontId="1"/>
  </si>
  <si>
    <t>がようしを　</t>
    <phoneticPr fontId="1"/>
  </si>
  <si>
    <t>がようしは、一まい　</t>
    <rPh sb="6" eb="7">
      <t>ハジメ</t>
    </rPh>
    <phoneticPr fontId="1"/>
  </si>
  <si>
    <t>けしゴムを　</t>
    <phoneticPr fontId="1"/>
  </si>
  <si>
    <t>　はいった　ふくろが　</t>
    <phoneticPr fontId="1"/>
  </si>
  <si>
    <t>どのクラスも　</t>
    <phoneticPr fontId="1"/>
  </si>
  <si>
    <t>一人　</t>
    <rPh sb="0" eb="2">
      <t>ヒトリ</t>
    </rPh>
    <phoneticPr fontId="1"/>
  </si>
  <si>
    <t>　パックが　</t>
    <phoneticPr fontId="1"/>
  </si>
  <si>
    <t>どのパックも　</t>
    <phoneticPr fontId="1"/>
  </si>
  <si>
    <t>まいにち　</t>
    <phoneticPr fontId="1"/>
  </si>
  <si>
    <t>　ずつ　といたら　</t>
    <phoneticPr fontId="1"/>
  </si>
  <si>
    <t>でんしゃが　</t>
    <phoneticPr fontId="1"/>
  </si>
  <si>
    <t xml:space="preserve"> いちりょうに　</t>
    <phoneticPr fontId="1"/>
  </si>
  <si>
    <t>いけの　まわりを　</t>
    <phoneticPr fontId="1"/>
  </si>
  <si>
    <t>一しゅう　</t>
    <rPh sb="0" eb="1">
      <t>イチ</t>
    </rPh>
    <phoneticPr fontId="1"/>
  </si>
  <si>
    <t>はこが　</t>
    <phoneticPr fontId="1"/>
  </si>
  <si>
    <t>おにぎり　パックを　</t>
    <phoneticPr fontId="1"/>
  </si>
  <si>
    <t>　けいとの　セーターを　</t>
    <phoneticPr fontId="1"/>
  </si>
  <si>
    <t>おサルさんが　</t>
    <phoneticPr fontId="1"/>
  </si>
  <si>
    <t>どのサルにも　</t>
    <phoneticPr fontId="1"/>
  </si>
  <si>
    <t>きゅうりの　ふくろを　</t>
    <phoneticPr fontId="1"/>
  </si>
  <si>
    <t>どのふくろにも　</t>
    <phoneticPr fontId="1"/>
  </si>
  <si>
    <t>１だいに　</t>
    <phoneticPr fontId="1"/>
  </si>
  <si>
    <t>がようしが　</t>
    <phoneticPr fontId="1"/>
  </si>
  <si>
    <t>１ふくろに　</t>
    <phoneticPr fontId="1"/>
  </si>
  <si>
    <t>の　おさらに　おにぎりを　</t>
    <phoneticPr fontId="1"/>
  </si>
  <si>
    <t>クリスマスツリーが　</t>
    <phoneticPr fontId="1"/>
  </si>
  <si>
    <t>　ふくろが　</t>
    <phoneticPr fontId="1"/>
  </si>
  <si>
    <t>　ストローが　</t>
    <phoneticPr fontId="1"/>
  </si>
  <si>
    <t>おさらに　</t>
    <phoneticPr fontId="1"/>
  </si>
  <si>
    <t>長いリボンを　</t>
    <rPh sb="0" eb="1">
      <t>ナガ</t>
    </rPh>
    <phoneticPr fontId="1"/>
  </si>
  <si>
    <t>たくさんの　おちゃを　</t>
    <phoneticPr fontId="1"/>
  </si>
  <si>
    <t>たくさんの　いすを　</t>
    <phoneticPr fontId="1"/>
  </si>
  <si>
    <t>ずつ　はこぶと　</t>
    <phoneticPr fontId="1"/>
  </si>
  <si>
    <t>で　</t>
    <phoneticPr fontId="1"/>
  </si>
  <si>
    <t>ひとつの　ふくろに　</t>
    <phoneticPr fontId="1"/>
  </si>
  <si>
    <t>できたクッキーを　一人に　</t>
    <rPh sb="9" eb="11">
      <t>ヒトリ</t>
    </rPh>
    <phoneticPr fontId="1"/>
  </si>
  <si>
    <t>テープを　</t>
    <phoneticPr fontId="1"/>
  </si>
  <si>
    <t>みじかい　テープは　</t>
    <phoneticPr fontId="1"/>
  </si>
  <si>
    <t>たくさんのトマトを　</t>
    <phoneticPr fontId="1"/>
  </si>
  <si>
    <t>ビスケットを　</t>
    <phoneticPr fontId="1"/>
  </si>
  <si>
    <t>どの　おさらも　</t>
    <phoneticPr fontId="1"/>
  </si>
  <si>
    <t>　おなじ　ながさで　</t>
    <phoneticPr fontId="1"/>
  </si>
  <si>
    <t>1本の　すいとうに　</t>
    <rPh sb="1" eb="2">
      <t>ホン</t>
    </rPh>
    <phoneticPr fontId="1"/>
  </si>
  <si>
    <t>1かいで　</t>
    <phoneticPr fontId="1"/>
  </si>
  <si>
    <t>ロープを　</t>
    <phoneticPr fontId="1"/>
  </si>
  <si>
    <t>でわけると、1人　</t>
    <rPh sb="7" eb="8">
      <t>ニン</t>
    </rPh>
    <phoneticPr fontId="1"/>
  </si>
  <si>
    <t>たくさんの　トマトを　</t>
    <phoneticPr fontId="1"/>
  </si>
  <si>
    <t>の　あめを　</t>
    <phoneticPr fontId="1"/>
  </si>
  <si>
    <t>いちごが　</t>
    <phoneticPr fontId="1"/>
  </si>
  <si>
    <t>ちょうちょを　</t>
    <phoneticPr fontId="1"/>
  </si>
  <si>
    <t>おなじページずつ　よんで　</t>
    <phoneticPr fontId="1"/>
  </si>
  <si>
    <t>子どもが　</t>
    <rPh sb="0" eb="1">
      <t>コ</t>
    </rPh>
    <phoneticPr fontId="1"/>
  </si>
  <si>
    <t>　なるように　</t>
    <phoneticPr fontId="1"/>
  </si>
  <si>
    <t>おなじ　ながさに　なるように　</t>
    <phoneticPr fontId="1"/>
  </si>
  <si>
    <t>ひよこが　</t>
    <phoneticPr fontId="1"/>
  </si>
  <si>
    <t>　まいにち　おなじ　ページずつ　よんで　</t>
    <phoneticPr fontId="1"/>
  </si>
  <si>
    <t>トマトが　</t>
    <phoneticPr fontId="1"/>
  </si>
  <si>
    <t>の　キャラメルを　</t>
    <phoneticPr fontId="1"/>
  </si>
  <si>
    <t>子ども　</t>
    <rPh sb="0" eb="1">
      <t>コ</t>
    </rPh>
    <phoneticPr fontId="1"/>
  </si>
  <si>
    <t>おなじながさで　</t>
    <phoneticPr fontId="1"/>
  </si>
  <si>
    <t>いろがみ　</t>
    <phoneticPr fontId="1"/>
  </si>
  <si>
    <t>　おなじかずずつ　</t>
    <phoneticPr fontId="1"/>
  </si>
  <si>
    <t>むしかごを　</t>
    <phoneticPr fontId="1"/>
  </si>
  <si>
    <t>本を　</t>
    <rPh sb="0" eb="1">
      <t>ホン</t>
    </rPh>
    <phoneticPr fontId="1"/>
  </si>
  <si>
    <t>本は、ぜんぶで　</t>
    <rPh sb="0" eb="1">
      <t>ホン</t>
    </rPh>
    <phoneticPr fontId="1"/>
  </si>
  <si>
    <t>　にんずうで　</t>
    <phoneticPr fontId="1"/>
  </si>
  <si>
    <t>おなじ　ながさの　</t>
    <phoneticPr fontId="1"/>
  </si>
  <si>
    <t>　　　の　かごに</t>
    <phoneticPr fontId="1"/>
  </si>
  <si>
    <t>この　ふくろに　</t>
    <phoneticPr fontId="1"/>
  </si>
  <si>
    <t>この　はこに　</t>
    <phoneticPr fontId="1"/>
  </si>
  <si>
    <t>かきを　</t>
    <phoneticPr fontId="1"/>
  </si>
  <si>
    <t>みかんは　</t>
    <phoneticPr fontId="1"/>
  </si>
  <si>
    <t>の　子どもに　</t>
    <rPh sb="2" eb="3">
      <t>コ</t>
    </rPh>
    <phoneticPr fontId="1"/>
  </si>
  <si>
    <t>の　アメを　一人に　</t>
    <rPh sb="6" eb="8">
      <t>ヒトリ</t>
    </rPh>
    <phoneticPr fontId="1"/>
  </si>
  <si>
    <t>クリが　</t>
    <phoneticPr fontId="1"/>
  </si>
  <si>
    <t>イスが　</t>
    <phoneticPr fontId="1"/>
  </si>
  <si>
    <t>1れつに　</t>
    <phoneticPr fontId="1"/>
  </si>
  <si>
    <t>マッチぼうが　</t>
    <phoneticPr fontId="1"/>
  </si>
  <si>
    <t>1はこに　</t>
    <phoneticPr fontId="1"/>
  </si>
  <si>
    <t>の　子どもが　</t>
    <rPh sb="2" eb="3">
      <t>コ</t>
    </rPh>
    <phoneticPr fontId="1"/>
  </si>
  <si>
    <t>の　だいこんを　一人に　</t>
    <rPh sb="8" eb="10">
      <t>ヒトリ</t>
    </rPh>
    <phoneticPr fontId="1"/>
  </si>
  <si>
    <t>おもちが　</t>
    <phoneticPr fontId="1"/>
  </si>
  <si>
    <t>おわんに　</t>
    <phoneticPr fontId="1"/>
  </si>
  <si>
    <t>リボンが　</t>
    <phoneticPr fontId="1"/>
  </si>
  <si>
    <t>一人の　子どもに　</t>
    <rPh sb="0" eb="2">
      <t>ヒトリ</t>
    </rPh>
    <rPh sb="4" eb="5">
      <t>コ</t>
    </rPh>
    <phoneticPr fontId="1"/>
  </si>
  <si>
    <t>タマゴが　</t>
    <phoneticPr fontId="1"/>
  </si>
  <si>
    <t>その　がようしを　</t>
    <phoneticPr fontId="1"/>
  </si>
  <si>
    <t>一本　</t>
    <rPh sb="0" eb="2">
      <t>イッポン</t>
    </rPh>
    <phoneticPr fontId="1"/>
  </si>
  <si>
    <t>一日に　</t>
    <rPh sb="0" eb="2">
      <t>イチニチ</t>
    </rPh>
    <phoneticPr fontId="1"/>
  </si>
  <si>
    <t>の　なすびを　</t>
    <phoneticPr fontId="1"/>
  </si>
  <si>
    <t>の　本を　</t>
    <rPh sb="2" eb="3">
      <t>ホン</t>
    </rPh>
    <phoneticPr fontId="1"/>
  </si>
  <si>
    <t>毎日　</t>
    <rPh sb="0" eb="2">
      <t>マイニチ</t>
    </rPh>
    <phoneticPr fontId="1"/>
  </si>
  <si>
    <t>もんだいが　</t>
    <phoneticPr fontId="1"/>
  </si>
  <si>
    <t>チョコレートが　</t>
    <phoneticPr fontId="1"/>
  </si>
  <si>
    <t>一本が　</t>
    <rPh sb="0" eb="2">
      <t>イッポン</t>
    </rPh>
    <phoneticPr fontId="1"/>
  </si>
  <si>
    <t>アメを一人に　</t>
    <rPh sb="3" eb="5">
      <t>ヒトリ</t>
    </rPh>
    <phoneticPr fontId="1"/>
  </si>
  <si>
    <t>アメは、ぜんぶで　</t>
    <phoneticPr fontId="1"/>
  </si>
  <si>
    <t>クリを　</t>
    <phoneticPr fontId="1"/>
  </si>
  <si>
    <t>　なすびを　</t>
    <phoneticPr fontId="1"/>
  </si>
  <si>
    <t>イスを　1れつに　</t>
    <phoneticPr fontId="1"/>
  </si>
  <si>
    <t>マッチぼうを　</t>
    <phoneticPr fontId="1"/>
  </si>
  <si>
    <t>マッチぼうは、ぜんぶで　</t>
    <phoneticPr fontId="1"/>
  </si>
  <si>
    <t>がけの　ながいすに　</t>
    <phoneticPr fontId="1"/>
  </si>
  <si>
    <t>だいこんを　一人に　</t>
    <rPh sb="6" eb="8">
      <t>ヒトリ</t>
    </rPh>
    <phoneticPr fontId="1"/>
  </si>
  <si>
    <t>だいこんは、　</t>
    <phoneticPr fontId="1"/>
  </si>
  <si>
    <t>おもちを　おわんに　</t>
    <phoneticPr fontId="1"/>
  </si>
  <si>
    <t>おもちは　</t>
    <phoneticPr fontId="1"/>
  </si>
  <si>
    <t>リボンを　</t>
    <phoneticPr fontId="1"/>
  </si>
  <si>
    <t>タマゴを　</t>
    <phoneticPr fontId="1"/>
  </si>
  <si>
    <t>えんぴつを　一人に　</t>
    <rPh sb="6" eb="8">
      <t>ヒトリ</t>
    </rPh>
    <phoneticPr fontId="1"/>
  </si>
  <si>
    <t>ながい　はりがねを　</t>
    <phoneticPr fontId="1"/>
  </si>
  <si>
    <t>ジュースをまいにち　</t>
    <phoneticPr fontId="1"/>
  </si>
  <si>
    <t>おりがみを　一人に　</t>
    <rPh sb="6" eb="8">
      <t>ヒトリ</t>
    </rPh>
    <phoneticPr fontId="1"/>
  </si>
  <si>
    <t>おりがみは、ぜんぶで　</t>
    <phoneticPr fontId="1"/>
  </si>
  <si>
    <t>なすびを　</t>
    <phoneticPr fontId="1"/>
  </si>
  <si>
    <t>もんだいを毎日　</t>
    <rPh sb="5" eb="7">
      <t>マイニチ</t>
    </rPh>
    <phoneticPr fontId="1"/>
  </si>
  <si>
    <t>チョコレートを　一人に　</t>
    <rPh sb="8" eb="10">
      <t>ヒトリ</t>
    </rPh>
    <phoneticPr fontId="1"/>
  </si>
  <si>
    <t>しき                                                こたえ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</si>
</sst>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6"/>
      <name val="ＭＳ Ｐゴシック"/>
      <family val="3"/>
      <charset val="128"/>
    </font>
    <font>
      <sz val="11"/>
      <color indexed="81"/>
      <name val="ＭＳ Ｐゴシック"/>
      <family val="3"/>
      <charset val="128"/>
    </font>
    <font>
      <sz val="11"/>
      <name val="UD デジタル 教科書体 N-R"/>
      <family val="1"/>
      <charset val="128"/>
    </font>
    <font>
      <sz val="16"/>
      <name val="UD デジタル 教科書体 N-R"/>
      <family val="1"/>
      <charset val="128"/>
    </font>
    <font>
      <sz val="12"/>
      <name val="UD デジタル 教科書体 N-R"/>
      <family val="1"/>
      <charset val="128"/>
    </font>
    <font>
      <sz val="14"/>
      <name val="UD デジタル 教科書体 N-R"/>
      <family val="1"/>
      <charset val="128"/>
    </font>
    <font>
      <sz val="20"/>
      <name val="UD デジタル 教科書体 N-R"/>
      <family val="1"/>
      <charset val="128"/>
    </font>
    <font>
      <sz val="10"/>
      <name val="UD デジタル 教科書体 N-R"/>
      <family val="1"/>
      <charset val="128"/>
    </font>
    <font>
      <sz val="18"/>
      <name val="UD デジタル 教科書体 N-R"/>
      <family val="1"/>
      <charset val="128"/>
    </font>
    <font>
      <sz val="22"/>
      <name val="UD デジタル 教科書体 N-R"/>
      <family val="1"/>
      <charset val="128"/>
    </font>
    <font>
      <sz val="26"/>
      <name val="UD デジタル 教科書体 N-R"/>
      <family val="1"/>
      <charset val="128"/>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rgb="FFFF6699"/>
        <bgColor indexed="64"/>
      </patternFill>
    </fill>
    <fill>
      <patternFill patternType="solid">
        <fgColor rgb="FF00CC00"/>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DashDotDot">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diagonal/>
    </border>
    <border>
      <left style="mediumDashDotDot">
        <color auto="1"/>
      </left>
      <right/>
      <top style="thin">
        <color auto="1"/>
      </top>
      <bottom/>
      <diagonal/>
    </border>
  </borders>
  <cellStyleXfs count="1">
    <xf numFmtId="0" fontId="0" fillId="0" borderId="0">
      <alignment vertical="center"/>
    </xf>
  </cellStyleXfs>
  <cellXfs count="106">
    <xf numFmtId="0" fontId="0" fillId="0" borderId="0" xfId="0">
      <alignment vertical="center"/>
    </xf>
    <xf numFmtId="0" fontId="0" fillId="0" borderId="0" xfId="0" applyAlignment="1">
      <alignment vertical="center" wrapText="1"/>
    </xf>
    <xf numFmtId="0" fontId="0" fillId="0" borderId="0" xfId="0" quotePrefix="1" applyAlignment="1">
      <alignment vertical="center" wrapText="1"/>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vertical="top"/>
    </xf>
    <xf numFmtId="0" fontId="6" fillId="0" borderId="0" xfId="0" applyFont="1">
      <alignment vertical="center"/>
    </xf>
    <xf numFmtId="0" fontId="5" fillId="0" borderId="5" xfId="0" applyFont="1" applyBorder="1" applyAlignment="1">
      <alignment horizontal="center" vertical="center" wrapText="1"/>
    </xf>
    <xf numFmtId="0" fontId="7" fillId="0" borderId="0" xfId="0" applyFont="1" applyAlignment="1">
      <alignment horizontal="center" vertical="center"/>
    </xf>
    <xf numFmtId="0" fontId="6" fillId="2" borderId="3" xfId="0" applyFont="1" applyFill="1" applyBorder="1" applyAlignment="1">
      <alignment horizontal="center" vertical="center" wrapText="1"/>
    </xf>
    <xf numFmtId="0" fontId="6" fillId="0" borderId="0" xfId="0" applyFont="1" applyAlignment="1">
      <alignment horizontal="center" vertical="center"/>
    </xf>
    <xf numFmtId="0" fontId="8" fillId="0" borderId="0" xfId="0" applyFont="1">
      <alignment vertical="center"/>
    </xf>
    <xf numFmtId="0" fontId="3" fillId="2" borderId="3" xfId="0" applyFont="1" applyFill="1" applyBorder="1" applyAlignment="1">
      <alignment horizontal="center" vertical="center"/>
    </xf>
    <xf numFmtId="0" fontId="5" fillId="5" borderId="14" xfId="0" applyFont="1" applyFill="1" applyBorder="1" applyAlignment="1">
      <alignment vertical="center" textRotation="255"/>
    </xf>
    <xf numFmtId="0" fontId="3" fillId="0" borderId="4" xfId="0" applyFont="1" applyBorder="1" applyAlignment="1">
      <alignment vertical="center" textRotation="255"/>
    </xf>
    <xf numFmtId="0" fontId="3" fillId="0" borderId="0" xfId="0" applyFont="1" applyAlignment="1">
      <alignment horizontal="left" vertical="center" shrinkToFit="1"/>
    </xf>
    <xf numFmtId="0" fontId="3" fillId="0" borderId="0" xfId="0" applyFont="1" applyAlignment="1">
      <alignment vertical="center" shrinkToFit="1"/>
    </xf>
    <xf numFmtId="0" fontId="3" fillId="0" borderId="0" xfId="0" applyFont="1" applyAlignment="1">
      <alignment vertical="center" wrapText="1"/>
    </xf>
    <xf numFmtId="0" fontId="3" fillId="0" borderId="0" xfId="0" quotePrefix="1" applyFo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3" fillId="0" borderId="0" xfId="0" applyFont="1" applyAlignment="1">
      <alignment vertical="center" wrapText="1" shrinkToFit="1"/>
    </xf>
    <xf numFmtId="0" fontId="6" fillId="0" borderId="16"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16" xfId="0" applyFont="1" applyBorder="1" applyAlignment="1">
      <alignment vertical="center" shrinkToFit="1"/>
    </xf>
    <xf numFmtId="0" fontId="3" fillId="0" borderId="0" xfId="0" applyFont="1" applyAlignment="1">
      <alignment horizontal="left" vertical="center" wrapText="1"/>
    </xf>
    <xf numFmtId="0" fontId="10" fillId="0" borderId="0" xfId="0" applyFont="1" applyAlignment="1">
      <alignment horizontal="right" vertical="center" shrinkToFit="1"/>
    </xf>
    <xf numFmtId="0" fontId="3" fillId="0" borderId="0" xfId="0" quotePrefix="1" applyFont="1" applyAlignment="1">
      <alignment vertical="center" wrapText="1"/>
    </xf>
    <xf numFmtId="0" fontId="6" fillId="0" borderId="28" xfId="0" applyFont="1" applyBorder="1" applyAlignment="1">
      <alignment horizontal="left" vertical="center" shrinkToFit="1"/>
    </xf>
    <xf numFmtId="0" fontId="6" fillId="0" borderId="28" xfId="0" applyFont="1" applyBorder="1" applyAlignment="1">
      <alignment vertical="center" shrinkToFit="1"/>
    </xf>
    <xf numFmtId="0" fontId="3" fillId="0" borderId="28" xfId="0" applyFont="1" applyBorder="1" applyAlignment="1">
      <alignment vertical="center" wrapText="1" shrinkToFit="1"/>
    </xf>
    <xf numFmtId="0" fontId="6" fillId="0" borderId="29" xfId="0" applyFont="1" applyBorder="1" applyAlignment="1">
      <alignment horizontal="left" vertical="center" shrinkToFit="1"/>
    </xf>
    <xf numFmtId="0" fontId="4" fillId="0" borderId="2" xfId="0" applyFont="1" applyBorder="1" applyAlignment="1" applyProtection="1">
      <alignment horizontal="center" vertical="center"/>
      <protection locked="0"/>
    </xf>
    <xf numFmtId="0" fontId="5"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17" xfId="0" applyFont="1" applyBorder="1" applyAlignment="1">
      <alignment vertical="center" shrinkToFit="1"/>
    </xf>
    <xf numFmtId="0" fontId="5" fillId="0" borderId="11" xfId="0" applyFont="1" applyBorder="1" applyAlignment="1">
      <alignment vertical="center" shrinkToFit="1"/>
    </xf>
    <xf numFmtId="0" fontId="3" fillId="0" borderId="17" xfId="0" applyFont="1" applyBorder="1" applyAlignment="1">
      <alignment vertical="center" shrinkToFit="1"/>
    </xf>
    <xf numFmtId="0" fontId="3" fillId="0" borderId="11" xfId="0" applyFont="1" applyBorder="1" applyAlignment="1">
      <alignment vertical="center" shrinkToFit="1"/>
    </xf>
    <xf numFmtId="0" fontId="3" fillId="0" borderId="26" xfId="0" applyFont="1" applyBorder="1" applyAlignment="1">
      <alignment vertical="center" shrinkToFit="1"/>
    </xf>
    <xf numFmtId="0" fontId="3" fillId="0" borderId="13" xfId="0" applyFont="1" applyBorder="1" applyAlignment="1">
      <alignment vertical="center" shrinkToFi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22" xfId="0" applyFont="1" applyBorder="1">
      <alignment vertical="center"/>
    </xf>
    <xf numFmtId="0" fontId="5" fillId="5" borderId="17"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18" xfId="0" applyFont="1" applyFill="1" applyBorder="1" applyAlignment="1" applyProtection="1">
      <alignment horizontal="center" vertical="center"/>
      <protection locked="0"/>
    </xf>
    <xf numFmtId="0" fontId="5" fillId="0" borderId="17" xfId="0" applyFont="1" applyBorder="1" applyAlignment="1">
      <alignment vertical="center" wrapText="1"/>
    </xf>
    <xf numFmtId="0" fontId="3" fillId="0" borderId="1" xfId="0" applyFont="1" applyBorder="1">
      <alignment vertical="center"/>
    </xf>
    <xf numFmtId="0" fontId="5" fillId="0" borderId="26" xfId="0" applyFont="1" applyBorder="1" applyAlignment="1">
      <alignment vertical="center" wrapText="1"/>
    </xf>
    <xf numFmtId="0" fontId="3" fillId="0" borderId="12" xfId="0" applyFont="1" applyBorder="1">
      <alignment vertical="center"/>
    </xf>
    <xf numFmtId="0" fontId="5" fillId="0" borderId="17" xfId="0" applyFont="1" applyBorder="1" applyAlignment="1">
      <alignment horizontal="justify" vertical="center" wrapText="1"/>
    </xf>
    <xf numFmtId="0" fontId="3" fillId="0" borderId="1" xfId="0" applyFont="1" applyBorder="1" applyAlignment="1">
      <alignment horizontal="justify" vertical="center" wrapText="1"/>
    </xf>
    <xf numFmtId="0" fontId="5" fillId="6" borderId="17" xfId="0" applyFont="1" applyFill="1" applyBorder="1" applyAlignment="1" applyProtection="1">
      <alignment horizontal="center" vertical="center"/>
      <protection locked="0"/>
    </xf>
    <xf numFmtId="0" fontId="5" fillId="6" borderId="1" xfId="0" applyFont="1" applyFill="1" applyBorder="1" applyAlignment="1" applyProtection="1">
      <alignment horizontal="center" vertical="center"/>
      <protection locked="0"/>
    </xf>
    <xf numFmtId="0" fontId="5" fillId="6" borderId="18"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wrapText="1"/>
      <protection locked="0"/>
    </xf>
    <xf numFmtId="0" fontId="5" fillId="0" borderId="17" xfId="0" applyFont="1" applyBorder="1" applyAlignment="1">
      <alignment horizontal="left" vertical="center" wrapText="1"/>
    </xf>
    <xf numFmtId="0" fontId="3" fillId="0" borderId="1" xfId="0" applyFont="1" applyBorder="1" applyAlignment="1">
      <alignment vertical="center" wrapText="1"/>
    </xf>
    <xf numFmtId="0" fontId="3" fillId="0" borderId="2"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lignment vertical="center"/>
    </xf>
    <xf numFmtId="0" fontId="5" fillId="3" borderId="1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5" fillId="0" borderId="1" xfId="0" applyFont="1" applyBorder="1" applyAlignment="1">
      <alignment vertical="center" wrapText="1"/>
    </xf>
    <xf numFmtId="0" fontId="5" fillId="0" borderId="1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5" fillId="6" borderId="14" xfId="0" applyFont="1" applyFill="1" applyBorder="1" applyAlignment="1">
      <alignment vertical="center" textRotation="255"/>
    </xf>
    <xf numFmtId="0" fontId="5" fillId="6" borderId="15" xfId="0" applyFont="1" applyFill="1" applyBorder="1" applyAlignment="1">
      <alignment vertical="center" textRotation="255"/>
    </xf>
    <xf numFmtId="0" fontId="3" fillId="0" borderId="16" xfId="0" applyFont="1" applyBorder="1" applyAlignment="1">
      <alignment vertical="center" shrinkToFit="1"/>
    </xf>
    <xf numFmtId="0" fontId="3" fillId="0" borderId="0" xfId="0" applyFont="1" applyAlignment="1">
      <alignment vertical="center" shrinkToFit="1"/>
    </xf>
    <xf numFmtId="0" fontId="9"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left" vertical="center" shrinkToFit="1"/>
    </xf>
    <xf numFmtId="0" fontId="5" fillId="0" borderId="0" xfId="0" applyFont="1" applyAlignment="1">
      <alignment vertical="center" shrinkToFit="1"/>
    </xf>
    <xf numFmtId="0" fontId="5" fillId="0" borderId="0" xfId="0" applyFont="1">
      <alignment vertical="center"/>
    </xf>
    <xf numFmtId="0" fontId="5" fillId="6" borderId="26" xfId="0" applyFont="1" applyFill="1" applyBorder="1" applyAlignment="1" applyProtection="1">
      <alignment horizontal="center" vertical="center"/>
      <protection locked="0"/>
    </xf>
    <xf numFmtId="0" fontId="5" fillId="6" borderId="12"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5" fillId="3" borderId="23" xfId="0" applyFont="1" applyFill="1" applyBorder="1" applyAlignment="1">
      <alignment vertical="center" textRotation="255"/>
    </xf>
    <xf numFmtId="0" fontId="3" fillId="3" borderId="24" xfId="0" applyFont="1" applyFill="1" applyBorder="1" applyAlignment="1">
      <alignment vertical="center" textRotation="255"/>
    </xf>
    <xf numFmtId="0" fontId="3" fillId="3" borderId="25" xfId="0" applyFont="1" applyFill="1" applyBorder="1" applyAlignment="1">
      <alignment vertical="center" textRotation="255"/>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4" borderId="14" xfId="0" applyFont="1" applyFill="1" applyBorder="1" applyAlignment="1">
      <alignment vertical="center" textRotation="255"/>
    </xf>
    <xf numFmtId="0" fontId="5" fillId="0" borderId="6" xfId="0" applyFont="1" applyBorder="1" applyAlignment="1">
      <alignment horizontal="center" vertical="center" wrapText="1"/>
    </xf>
    <xf numFmtId="0" fontId="5" fillId="3" borderId="26"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5" fillId="0" borderId="26" xfId="0" applyFont="1" applyBorder="1" applyAlignment="1">
      <alignment vertical="center" shrinkToFit="1"/>
    </xf>
    <xf numFmtId="0" fontId="11" fillId="0" borderId="8" xfId="0" applyFont="1" applyBorder="1" applyProtection="1">
      <alignment vertical="center"/>
      <protection locked="0"/>
    </xf>
    <xf numFmtId="0" fontId="11" fillId="0" borderId="10" xfId="0" applyFont="1" applyBorder="1" applyProtection="1">
      <alignment vertical="center"/>
      <protection locked="0"/>
    </xf>
  </cellXfs>
  <cellStyles count="1">
    <cellStyle name="標準" xfId="0" builtinId="0"/>
  </cellStyles>
  <dxfs count="2">
    <dxf>
      <fill>
        <patternFill>
          <bgColor theme="4" tint="0.39994506668294322"/>
        </patternFill>
      </fill>
    </dxf>
    <dxf>
      <fill>
        <patternFill>
          <bgColor theme="7" tint="0.59996337778862885"/>
        </patternFill>
      </fill>
    </dxf>
  </dxfs>
  <tableStyles count="0" defaultTableStyle="TableStyleMedium2" defaultPivotStyle="PivotStyleLight16"/>
  <colors>
    <mruColors>
      <color rgb="FF00CC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161925</xdr:colOff>
          <xdr:row>15</xdr:row>
          <xdr:rowOff>200025</xdr:rowOff>
        </xdr:from>
        <xdr:to>
          <xdr:col>43</xdr:col>
          <xdr:colOff>142875</xdr:colOff>
          <xdr:row>16</xdr:row>
          <xdr:rowOff>514350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28574</xdr:colOff>
      <xdr:row>9</xdr:row>
      <xdr:rowOff>485775</xdr:rowOff>
    </xdr:from>
    <xdr:to>
      <xdr:col>46</xdr:col>
      <xdr:colOff>154781</xdr:colOff>
      <xdr:row>14</xdr:row>
      <xdr:rowOff>523875</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9029699" y="3176588"/>
          <a:ext cx="983457" cy="2717006"/>
        </a:xfrm>
        <a:prstGeom prst="wedgeRoundRectCallout">
          <a:avLst>
            <a:gd name="adj1" fmla="val -60014"/>
            <a:gd name="adj2" fmla="val 5743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a:t>
          </a:r>
          <a:r>
            <a:rPr kumimoji="1" lang="ja-JP" altLang="en-US" sz="1200">
              <a:solidFill>
                <a:schemeClr val="tx1"/>
              </a:solidFill>
              <a:latin typeface="+mj-ea"/>
              <a:ea typeface="+mj-ea"/>
            </a:rPr>
            <a:t>ヒント」を「あり」にすると、</a:t>
          </a:r>
          <a:r>
            <a:rPr kumimoji="1" lang="en-US" altLang="ja-JP" sz="1200">
              <a:solidFill>
                <a:schemeClr val="tx1"/>
              </a:solidFill>
              <a:latin typeface="+mj-ea"/>
              <a:ea typeface="+mj-ea"/>
            </a:rPr>
            <a:t>6</a:t>
          </a:r>
          <a:r>
            <a:rPr kumimoji="1" lang="ja-JP" altLang="en-US" sz="1200">
              <a:solidFill>
                <a:schemeClr val="tx1"/>
              </a:solidFill>
              <a:latin typeface="+mj-ea"/>
              <a:ea typeface="+mj-ea"/>
            </a:rPr>
            <a:t>問中のたし算、ひき算、かけ算、わり算の数が表示されます。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45;&#26448;/&#23436;&#25104;&#25945;&#26448;&#65288;2&#65292;&#35336;&#31639;&#25512;&#35542;&#65289;/&#25968;&#37327;&#38306;&#20418;/&#21839;&#38988;&#35299;&#27770;/&#12300;&#25991;&#31456;&#38988;&#12496;&#12452;&#12461;&#12531;&#12464;&#65288;+&#12289;&#65293;&#65289;&#123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レイシート"/>
      <sheetName val="数字リスト"/>
      <sheetName val="加法・合併１"/>
      <sheetName val="加法・合併２"/>
      <sheetName val="加法・合併３"/>
      <sheetName val="加法・合併４"/>
      <sheetName val="加法・増加１"/>
      <sheetName val="加法・増加２"/>
      <sheetName val="加法・増加３"/>
      <sheetName val="加法・増加４"/>
      <sheetName val="加法・逆求小１"/>
      <sheetName val="加法・逆求小２"/>
      <sheetName val="加法・逆求小３"/>
      <sheetName val="加法・求大１"/>
      <sheetName val="加法・求大２"/>
      <sheetName val="加法・求大３"/>
      <sheetName val="加法・逆求小４"/>
      <sheetName val="加法・求大４"/>
      <sheetName val="加法・減少前推論１"/>
      <sheetName val="加法・減少前推論２"/>
      <sheetName val="加法・減少前推論３"/>
      <sheetName val="加法・減少前推論４"/>
      <sheetName val="減法・求残１"/>
      <sheetName val="減法・求残２"/>
      <sheetName val="減法・求残３"/>
      <sheetName val="減法・求残４"/>
      <sheetName val="減法・求部分１"/>
      <sheetName val="減法・求部分２"/>
      <sheetName val="減法・求部分３"/>
      <sheetName val="減法・求部分４"/>
      <sheetName val="減法・求差１"/>
      <sheetName val="減法・求差２"/>
      <sheetName val="減法・求差３"/>
      <sheetName val="減法・求差４"/>
      <sheetName val="減法・逆求大４"/>
      <sheetName val="減法・逆求大３"/>
      <sheetName val="減法・逆求大２"/>
      <sheetName val="減法・逆求大１"/>
      <sheetName val="減法・求小１"/>
      <sheetName val="減法・求小２"/>
      <sheetName val="減法・求小３"/>
      <sheetName val="減法・求小４"/>
      <sheetName val="減法・増加前推論１"/>
      <sheetName val="減法・増加前推論２"/>
      <sheetName val="減法・増加前推論３"/>
      <sheetName val="減法・増加前推論４"/>
      <sheetName val="減法・増加数推論１"/>
      <sheetName val="減法・増加数推論２"/>
      <sheetName val="減法・増加数推論３"/>
      <sheetName val="減法・増加数推論４"/>
      <sheetName val="減法・減少数推論１"/>
      <sheetName val="減法・減少数推論２"/>
      <sheetName val="減法・減少数推論３"/>
      <sheetName val="減法・減少数推論４"/>
    </sheetNames>
    <sheetDataSet>
      <sheetData sheetId="0" refreshError="1"/>
      <sheetData sheetId="1">
        <row r="1">
          <cell r="C1">
            <v>8</v>
          </cell>
          <cell r="D1">
            <v>1</v>
          </cell>
          <cell r="E1">
            <v>1</v>
          </cell>
        </row>
        <row r="2">
          <cell r="C2">
            <v>10</v>
          </cell>
          <cell r="D2">
            <v>1</v>
          </cell>
          <cell r="E2">
            <v>2</v>
          </cell>
        </row>
        <row r="3">
          <cell r="C3">
            <v>4</v>
          </cell>
          <cell r="D3">
            <v>1</v>
          </cell>
          <cell r="E3">
            <v>3</v>
          </cell>
        </row>
        <row r="4">
          <cell r="C4">
            <v>7</v>
          </cell>
          <cell r="D4">
            <v>1</v>
          </cell>
          <cell r="E4">
            <v>4</v>
          </cell>
        </row>
        <row r="5">
          <cell r="C5">
            <v>5</v>
          </cell>
          <cell r="D5">
            <v>2</v>
          </cell>
          <cell r="E5">
            <v>1</v>
          </cell>
        </row>
        <row r="6">
          <cell r="C6">
            <v>3</v>
          </cell>
          <cell r="D6">
            <v>2</v>
          </cell>
          <cell r="E6">
            <v>2</v>
          </cell>
        </row>
        <row r="7">
          <cell r="C7">
            <v>1</v>
          </cell>
          <cell r="D7">
            <v>2</v>
          </cell>
          <cell r="E7">
            <v>3</v>
          </cell>
        </row>
        <row r="8">
          <cell r="C8">
            <v>6</v>
          </cell>
          <cell r="D8">
            <v>3</v>
          </cell>
          <cell r="E8">
            <v>1</v>
          </cell>
        </row>
        <row r="9">
          <cell r="C9">
            <v>9</v>
          </cell>
          <cell r="D9">
            <v>3</v>
          </cell>
          <cell r="E9">
            <v>2</v>
          </cell>
        </row>
        <row r="10">
          <cell r="C10">
            <v>2</v>
          </cell>
          <cell r="D10">
            <v>4</v>
          </cell>
          <cell r="E10">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68"/>
  <sheetViews>
    <sheetView showGridLines="0" showRowColHeaders="0" showZeros="0" tabSelected="1" zoomScale="80" zoomScaleNormal="80" workbookViewId="0">
      <selection activeCell="R15" sqref="R15:U15"/>
    </sheetView>
  </sheetViews>
  <sheetFormatPr defaultColWidth="9" defaultRowHeight="14.25"/>
  <cols>
    <col min="1" max="46" width="3" style="3" customWidth="1"/>
    <col min="47" max="51" width="2.86328125" style="3" customWidth="1"/>
    <col min="52" max="53" width="10.73046875" style="3" customWidth="1"/>
    <col min="54" max="54" width="9.3984375" style="3" customWidth="1"/>
    <col min="55" max="55" width="3.265625" style="5" customWidth="1"/>
    <col min="56" max="56" width="64.265625" style="3" customWidth="1"/>
    <col min="57" max="57" width="1.73046875" style="3" customWidth="1"/>
    <col min="58" max="58" width="3.3984375" style="3" customWidth="1"/>
    <col min="59" max="59" width="64.265625" style="3" customWidth="1"/>
    <col min="60" max="60" width="9" style="3" customWidth="1"/>
    <col min="61" max="16384" width="9" style="3"/>
  </cols>
  <sheetData>
    <row r="1" spans="1:64">
      <c r="A1" s="95" t="s">
        <v>3524</v>
      </c>
      <c r="B1" s="96"/>
      <c r="C1" s="70" t="s">
        <v>3519</v>
      </c>
      <c r="D1" s="70"/>
      <c r="E1" s="70"/>
      <c r="F1" s="70"/>
      <c r="G1" s="70" t="s">
        <v>3522</v>
      </c>
      <c r="H1" s="70"/>
      <c r="I1" s="70"/>
      <c r="J1" s="70" t="s">
        <v>3523</v>
      </c>
      <c r="K1" s="70"/>
      <c r="L1" s="71" t="s">
        <v>3525</v>
      </c>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72"/>
      <c r="AZ1" s="4"/>
      <c r="BA1" s="4"/>
    </row>
    <row r="2" spans="1:64" ht="30" customHeight="1">
      <c r="A2" s="97" t="s">
        <v>3520</v>
      </c>
      <c r="B2" s="97"/>
      <c r="C2" s="64" t="s">
        <v>4</v>
      </c>
      <c r="D2" s="65"/>
      <c r="E2" s="65"/>
      <c r="F2" s="66"/>
      <c r="G2" s="33" t="s">
        <v>3521</v>
      </c>
      <c r="H2" s="33"/>
      <c r="I2" s="33"/>
      <c r="J2" s="33">
        <v>3</v>
      </c>
      <c r="K2" s="33"/>
      <c r="L2" s="52" t="str">
        <f ca="1">BD37&amp;BD38&amp;BD39&amp;BD40</f>
        <v>うしが　19とういます。ブタは、うしより　1とう　おおいです。ブタは、なんとう　いますか。</v>
      </c>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7"/>
      <c r="AZ2" s="4"/>
      <c r="BA2" s="4"/>
    </row>
    <row r="3" spans="1:64" ht="30" customHeight="1">
      <c r="A3" s="97" t="s">
        <v>3526</v>
      </c>
      <c r="B3" s="97"/>
      <c r="C3" s="73" t="s">
        <v>7</v>
      </c>
      <c r="D3" s="74"/>
      <c r="E3" s="74"/>
      <c r="F3" s="75"/>
      <c r="G3" s="33" t="s">
        <v>3521</v>
      </c>
      <c r="H3" s="33"/>
      <c r="I3" s="33"/>
      <c r="J3" s="33">
        <v>3</v>
      </c>
      <c r="K3" s="33"/>
      <c r="L3" s="52" t="str">
        <f ca="1">BD44&amp;BD45&amp;BD46&amp;BD47</f>
        <v>うみに　12にちかん　あそびに　いきました。そのうち、うみに　はいったのは、7にち　でした。うみに　はいらなかったのは、なんにち　ですか。</v>
      </c>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7"/>
      <c r="AR3" s="6"/>
      <c r="AS3" s="7"/>
      <c r="AT3" s="7"/>
      <c r="AU3" s="7"/>
      <c r="AV3" s="7"/>
      <c r="AW3" s="7"/>
      <c r="AX3" s="7"/>
      <c r="AY3" s="7"/>
      <c r="AZ3" s="7"/>
      <c r="BA3" s="7"/>
      <c r="BB3" s="7"/>
      <c r="BC3" s="7"/>
      <c r="BD3" s="7"/>
      <c r="BE3" s="7"/>
    </row>
    <row r="4" spans="1:64" ht="30" customHeight="1">
      <c r="A4" s="97" t="s">
        <v>3527</v>
      </c>
      <c r="B4" s="97"/>
      <c r="C4" s="64" t="s">
        <v>4</v>
      </c>
      <c r="D4" s="65"/>
      <c r="E4" s="65"/>
      <c r="F4" s="66"/>
      <c r="G4" s="33" t="s">
        <v>3521</v>
      </c>
      <c r="H4" s="33"/>
      <c r="I4" s="33"/>
      <c r="J4" s="33">
        <v>5</v>
      </c>
      <c r="K4" s="33"/>
      <c r="L4" s="52" t="str">
        <f ca="1">BD51&amp;BD52&amp;BD53&amp;BD54</f>
        <v>うさぎと　かめが　うんどうじょうを　はしりました。うさぎは　9しゅう　はしりました。かめは、うさぎより　3しゅう　おおく　はしりました。かめは、なんしゅう　はしりましたか。</v>
      </c>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7"/>
      <c r="AR4" s="7"/>
      <c r="AS4" s="7"/>
      <c r="AT4" s="7"/>
      <c r="AU4" s="7"/>
      <c r="AV4" s="7"/>
      <c r="AW4" s="7"/>
      <c r="AX4" s="7"/>
      <c r="AY4" s="7"/>
      <c r="AZ4" s="7"/>
      <c r="BA4" s="7"/>
      <c r="BB4" s="7"/>
      <c r="BC4" s="7"/>
      <c r="BD4" s="7"/>
      <c r="BE4" s="7"/>
    </row>
    <row r="5" spans="1:64" ht="30" customHeight="1">
      <c r="A5" s="97" t="s">
        <v>3528</v>
      </c>
      <c r="B5" s="97"/>
      <c r="C5" s="49" t="s">
        <v>3532</v>
      </c>
      <c r="D5" s="50"/>
      <c r="E5" s="50"/>
      <c r="F5" s="51"/>
      <c r="G5" s="33" t="s">
        <v>3521</v>
      </c>
      <c r="H5" s="33"/>
      <c r="I5" s="33"/>
      <c r="J5" s="33">
        <v>5</v>
      </c>
      <c r="K5" s="33"/>
      <c r="L5" s="52" t="str">
        <f ca="1">BG37&amp;BG38&amp;BG39&amp;BG40</f>
        <v>4人の　ともだちがいます。一人に　8まいずつ　おりがみを　くばります。おりがみは、なんまい　いりますか。</v>
      </c>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7"/>
      <c r="AR5" s="7"/>
      <c r="AS5" s="7"/>
      <c r="AT5" s="7"/>
      <c r="AU5" s="7"/>
      <c r="AV5" s="7"/>
      <c r="AW5" s="7"/>
      <c r="AX5" s="7"/>
      <c r="AY5" s="7"/>
      <c r="AZ5" s="7"/>
      <c r="BA5" s="7"/>
      <c r="BB5" s="7"/>
      <c r="BC5" s="7"/>
      <c r="BD5" s="7"/>
      <c r="BE5" s="7"/>
    </row>
    <row r="6" spans="1:64" ht="30" customHeight="1">
      <c r="A6" s="97" t="s">
        <v>3529</v>
      </c>
      <c r="B6" s="97"/>
      <c r="C6" s="58" t="s">
        <v>3149</v>
      </c>
      <c r="D6" s="59"/>
      <c r="E6" s="59"/>
      <c r="F6" s="60"/>
      <c r="G6" s="33" t="s">
        <v>3531</v>
      </c>
      <c r="H6" s="33"/>
      <c r="I6" s="33"/>
      <c r="J6" s="33">
        <v>5</v>
      </c>
      <c r="K6" s="33"/>
      <c r="L6" s="52" t="str">
        <f ca="1">BG44&amp;BG45&amp;BG46&amp;BG47</f>
        <v>2まいの　おさらに　おなじかずずつ　6この　いちごを　わけます。ひとさら　何こに　なりますか。</v>
      </c>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7"/>
      <c r="AR6" s="7"/>
      <c r="AS6" s="7"/>
      <c r="AT6" s="7"/>
      <c r="AU6" s="7"/>
      <c r="AV6" s="7"/>
      <c r="AW6" s="7"/>
      <c r="AX6" s="7"/>
      <c r="AY6" s="7"/>
      <c r="AZ6" s="7"/>
      <c r="BA6" s="7"/>
      <c r="BB6" s="7"/>
      <c r="BC6" s="7"/>
      <c r="BD6" s="7"/>
      <c r="BE6" s="7"/>
    </row>
    <row r="7" spans="1:64" ht="30" customHeight="1">
      <c r="A7" s="97" t="s">
        <v>3530</v>
      </c>
      <c r="B7" s="97"/>
      <c r="C7" s="61" t="s">
        <v>11</v>
      </c>
      <c r="D7" s="62"/>
      <c r="E7" s="62"/>
      <c r="F7" s="63"/>
      <c r="G7" s="33" t="s">
        <v>3531</v>
      </c>
      <c r="H7" s="33"/>
      <c r="I7" s="33"/>
      <c r="J7" s="33">
        <v>2</v>
      </c>
      <c r="K7" s="33"/>
      <c r="L7" s="52" t="str">
        <f ca="1">BG51&amp;BG52&amp;BG53&amp;BG54</f>
        <v>すいそうに　めだかが　1ぴき　いました。３にんの　ともだちに　もらっためだかを　いれると　8ひきに　なりました。ともだちは、めだかを　なんびき　くれましたか。</v>
      </c>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7"/>
      <c r="AR7" s="7"/>
      <c r="AS7" s="7"/>
      <c r="AT7" s="7"/>
      <c r="AU7" s="7"/>
      <c r="AV7" s="7"/>
      <c r="AW7" s="7"/>
      <c r="AX7" s="7"/>
      <c r="AY7" s="7"/>
      <c r="AZ7" s="7"/>
      <c r="BA7" s="7"/>
      <c r="BB7" s="7"/>
      <c r="BC7" s="7"/>
      <c r="BD7" s="7"/>
      <c r="BE7" s="7"/>
    </row>
    <row r="8" spans="1:64" ht="3.75" customHeight="1" thickBot="1"/>
    <row r="9" spans="1:64" ht="14.25" customHeight="1">
      <c r="A9" s="8"/>
      <c r="B9" s="99" t="s">
        <v>1</v>
      </c>
      <c r="C9" s="99"/>
      <c r="D9" s="99"/>
      <c r="E9" s="99"/>
      <c r="F9" s="34" t="s">
        <v>123</v>
      </c>
      <c r="G9" s="35"/>
      <c r="H9" s="35"/>
      <c r="I9" s="35"/>
      <c r="J9" s="35"/>
      <c r="K9" s="35"/>
      <c r="L9" s="35"/>
      <c r="M9" s="35"/>
      <c r="N9" s="37" t="s">
        <v>1505</v>
      </c>
      <c r="O9" s="38"/>
      <c r="Q9" s="8"/>
      <c r="R9" s="34" t="s">
        <v>1</v>
      </c>
      <c r="S9" s="35"/>
      <c r="T9" s="35"/>
      <c r="U9" s="36"/>
      <c r="V9" s="34" t="s">
        <v>123</v>
      </c>
      <c r="W9" s="35"/>
      <c r="X9" s="35"/>
      <c r="Y9" s="35"/>
      <c r="Z9" s="35"/>
      <c r="AA9" s="35"/>
      <c r="AB9" s="35"/>
      <c r="AC9" s="35"/>
      <c r="AD9" s="37" t="s">
        <v>1505</v>
      </c>
      <c r="AE9" s="48"/>
      <c r="AG9" s="45" t="s">
        <v>3545</v>
      </c>
      <c r="AH9" s="46"/>
      <c r="AI9" s="46"/>
      <c r="AJ9" s="46"/>
      <c r="AK9" s="46"/>
      <c r="AL9" s="46"/>
      <c r="AM9" s="46"/>
      <c r="AN9" s="46"/>
      <c r="AO9" s="47"/>
      <c r="AR9" s="9"/>
      <c r="AS9" s="4"/>
      <c r="AT9" s="4"/>
      <c r="AU9" s="4"/>
      <c r="AV9" s="4"/>
      <c r="AW9" s="4"/>
      <c r="AX9" s="4"/>
      <c r="AY9" s="4"/>
      <c r="AZ9" s="4"/>
      <c r="BA9" s="4"/>
      <c r="BB9" s="4"/>
      <c r="BC9" s="4"/>
      <c r="BD9" s="4"/>
      <c r="BE9" s="4"/>
      <c r="BF9" s="4"/>
      <c r="BG9" s="4"/>
      <c r="BH9" s="4"/>
      <c r="BI9" s="4"/>
      <c r="BJ9" s="4"/>
      <c r="BK9" s="4"/>
      <c r="BL9" s="4"/>
    </row>
    <row r="10" spans="1:64" ht="42" customHeight="1">
      <c r="A10" s="98" t="s">
        <v>124</v>
      </c>
      <c r="B10" s="64" t="s">
        <v>2</v>
      </c>
      <c r="C10" s="65"/>
      <c r="D10" s="65"/>
      <c r="E10" s="66"/>
      <c r="F10" s="56" t="s">
        <v>3550</v>
      </c>
      <c r="G10" s="53"/>
      <c r="H10" s="53"/>
      <c r="I10" s="53"/>
      <c r="J10" s="53"/>
      <c r="K10" s="53"/>
      <c r="L10" s="53"/>
      <c r="M10" s="53"/>
      <c r="N10" s="39" t="s">
        <v>3539</v>
      </c>
      <c r="O10" s="40"/>
      <c r="Q10" s="92" t="s">
        <v>125</v>
      </c>
      <c r="R10" s="73" t="s">
        <v>6</v>
      </c>
      <c r="S10" s="74"/>
      <c r="T10" s="74"/>
      <c r="U10" s="75"/>
      <c r="V10" s="56" t="s">
        <v>3553</v>
      </c>
      <c r="W10" s="57"/>
      <c r="X10" s="57"/>
      <c r="Y10" s="57"/>
      <c r="Z10" s="57"/>
      <c r="AA10" s="57"/>
      <c r="AB10" s="57"/>
      <c r="AC10" s="57"/>
      <c r="AD10" s="39" t="s">
        <v>3541</v>
      </c>
      <c r="AE10" s="42"/>
      <c r="AG10" s="10">
        <v>1</v>
      </c>
      <c r="AH10" s="78" t="s">
        <v>3568</v>
      </c>
      <c r="AI10" s="78"/>
      <c r="AJ10" s="78"/>
      <c r="AK10" s="78"/>
      <c r="AL10" s="78"/>
      <c r="AM10" s="78"/>
      <c r="AN10" s="78"/>
      <c r="AO10" s="79"/>
      <c r="AR10" s="4"/>
      <c r="AS10" s="4"/>
      <c r="AT10" s="4"/>
      <c r="AU10" s="4"/>
      <c r="AV10" s="4"/>
      <c r="AW10" s="4"/>
      <c r="AX10" s="4"/>
      <c r="AY10" s="4"/>
      <c r="AZ10" s="4"/>
      <c r="BA10" s="4"/>
      <c r="BB10" s="4"/>
      <c r="BC10" s="4"/>
      <c r="BD10" s="4"/>
      <c r="BE10" s="4"/>
      <c r="BF10" s="4"/>
      <c r="BG10" s="4"/>
      <c r="BH10" s="4"/>
      <c r="BI10" s="4"/>
      <c r="BJ10" s="4"/>
      <c r="BK10" s="4"/>
      <c r="BL10" s="4"/>
    </row>
    <row r="11" spans="1:64" ht="42" customHeight="1">
      <c r="A11" s="98"/>
      <c r="B11" s="64" t="s">
        <v>3</v>
      </c>
      <c r="C11" s="65"/>
      <c r="D11" s="65"/>
      <c r="E11" s="66"/>
      <c r="F11" s="56" t="s">
        <v>3549</v>
      </c>
      <c r="G11" s="53"/>
      <c r="H11" s="53"/>
      <c r="I11" s="53"/>
      <c r="J11" s="53"/>
      <c r="K11" s="53"/>
      <c r="L11" s="53"/>
      <c r="M11" s="53"/>
      <c r="N11" s="39" t="s">
        <v>3539</v>
      </c>
      <c r="O11" s="40"/>
      <c r="Q11" s="93"/>
      <c r="R11" s="73" t="s">
        <v>7</v>
      </c>
      <c r="S11" s="74"/>
      <c r="T11" s="74"/>
      <c r="U11" s="75"/>
      <c r="V11" s="52" t="s">
        <v>3554</v>
      </c>
      <c r="W11" s="69"/>
      <c r="X11" s="69"/>
      <c r="Y11" s="69"/>
      <c r="Z11" s="69"/>
      <c r="AA11" s="69"/>
      <c r="AB11" s="69"/>
      <c r="AC11" s="69"/>
      <c r="AD11" s="39" t="s">
        <v>3541</v>
      </c>
      <c r="AE11" s="42"/>
      <c r="AG11" s="10">
        <v>2</v>
      </c>
      <c r="AH11" s="78" t="s">
        <v>3569</v>
      </c>
      <c r="AI11" s="78"/>
      <c r="AJ11" s="78"/>
      <c r="AK11" s="78"/>
      <c r="AL11" s="78"/>
      <c r="AM11" s="78"/>
      <c r="AN11" s="78"/>
      <c r="AO11" s="79"/>
      <c r="AR11" s="11"/>
      <c r="AS11" s="11"/>
      <c r="AT11" s="11"/>
      <c r="AU11" s="11"/>
      <c r="AV11" s="7"/>
      <c r="AW11" s="7"/>
      <c r="AX11" s="7"/>
      <c r="AY11" s="7"/>
      <c r="AZ11" s="7"/>
      <c r="BA11" s="7"/>
      <c r="BB11" s="7"/>
      <c r="BC11" s="7"/>
      <c r="BD11" s="7"/>
      <c r="BE11" s="7"/>
      <c r="BF11" s="7"/>
      <c r="BG11" s="7"/>
      <c r="BH11" s="7"/>
      <c r="BI11" s="7"/>
    </row>
    <row r="12" spans="1:64" ht="42" customHeight="1">
      <c r="A12" s="98"/>
      <c r="B12" s="64" t="s">
        <v>4</v>
      </c>
      <c r="C12" s="65"/>
      <c r="D12" s="65"/>
      <c r="E12" s="66"/>
      <c r="F12" s="56" t="s">
        <v>3551</v>
      </c>
      <c r="G12" s="53"/>
      <c r="H12" s="53"/>
      <c r="I12" s="53"/>
      <c r="J12" s="53"/>
      <c r="K12" s="53"/>
      <c r="L12" s="53"/>
      <c r="M12" s="53"/>
      <c r="N12" s="39" t="s">
        <v>3538</v>
      </c>
      <c r="O12" s="40"/>
      <c r="Q12" s="93"/>
      <c r="R12" s="61" t="s">
        <v>8</v>
      </c>
      <c r="S12" s="62"/>
      <c r="T12" s="62"/>
      <c r="U12" s="63"/>
      <c r="V12" s="56" t="s">
        <v>3555</v>
      </c>
      <c r="W12" s="57"/>
      <c r="X12" s="57"/>
      <c r="Y12" s="57"/>
      <c r="Z12" s="57"/>
      <c r="AA12" s="57"/>
      <c r="AB12" s="57"/>
      <c r="AC12" s="57"/>
      <c r="AD12" s="39" t="s">
        <v>3541</v>
      </c>
      <c r="AE12" s="42"/>
      <c r="AG12" s="10">
        <v>3</v>
      </c>
      <c r="AH12" s="78" t="s">
        <v>3574</v>
      </c>
      <c r="AI12" s="78"/>
      <c r="AJ12" s="78"/>
      <c r="AK12" s="78"/>
      <c r="AL12" s="78"/>
      <c r="AM12" s="78"/>
      <c r="AN12" s="78"/>
      <c r="AO12" s="79"/>
      <c r="AR12" s="11"/>
      <c r="AS12" s="4"/>
      <c r="AT12" s="12"/>
      <c r="AU12" s="12"/>
      <c r="AV12" s="12"/>
      <c r="AW12" s="12"/>
      <c r="AX12" s="12"/>
      <c r="AY12" s="12"/>
      <c r="AZ12" s="12"/>
      <c r="BA12" s="12"/>
      <c r="BB12" s="12"/>
      <c r="BC12" s="12"/>
      <c r="BD12" s="12"/>
      <c r="BE12" s="12"/>
      <c r="BF12" s="12"/>
      <c r="BG12" s="12"/>
      <c r="BH12" s="12"/>
      <c r="BI12" s="12"/>
      <c r="BJ12" s="12"/>
      <c r="BK12" s="12"/>
    </row>
    <row r="13" spans="1:64" ht="42" customHeight="1">
      <c r="A13" s="98"/>
      <c r="B13" s="67" t="s">
        <v>5</v>
      </c>
      <c r="C13" s="65"/>
      <c r="D13" s="65"/>
      <c r="E13" s="66"/>
      <c r="F13" s="56" t="s">
        <v>3564</v>
      </c>
      <c r="G13" s="69"/>
      <c r="H13" s="69"/>
      <c r="I13" s="69"/>
      <c r="J13" s="69"/>
      <c r="K13" s="69"/>
      <c r="L13" s="69"/>
      <c r="M13" s="69"/>
      <c r="N13" s="39" t="s">
        <v>3537</v>
      </c>
      <c r="O13" s="40"/>
      <c r="Q13" s="93"/>
      <c r="R13" s="73" t="s">
        <v>9</v>
      </c>
      <c r="S13" s="74"/>
      <c r="T13" s="74"/>
      <c r="U13" s="75"/>
      <c r="V13" s="56" t="s">
        <v>3556</v>
      </c>
      <c r="W13" s="57"/>
      <c r="X13" s="57"/>
      <c r="Y13" s="57"/>
      <c r="Z13" s="57"/>
      <c r="AA13" s="57"/>
      <c r="AB13" s="57"/>
      <c r="AC13" s="57"/>
      <c r="AD13" s="39" t="s">
        <v>3537</v>
      </c>
      <c r="AE13" s="40"/>
      <c r="AG13" s="10">
        <v>4</v>
      </c>
      <c r="AH13" s="78" t="s">
        <v>3573</v>
      </c>
      <c r="AI13" s="78"/>
      <c r="AJ13" s="78"/>
      <c r="AK13" s="78"/>
      <c r="AL13" s="78"/>
      <c r="AM13" s="78"/>
      <c r="AN13" s="78"/>
      <c r="AO13" s="79"/>
      <c r="AR13" s="11"/>
      <c r="AS13" s="4"/>
      <c r="AT13" s="12"/>
      <c r="AU13" s="12"/>
      <c r="AV13" s="12"/>
      <c r="AW13" s="12"/>
      <c r="AX13" s="12"/>
      <c r="AY13" s="12"/>
      <c r="AZ13" s="12"/>
      <c r="BA13" s="12"/>
      <c r="BB13" s="12"/>
      <c r="BC13" s="12"/>
      <c r="BD13" s="12"/>
      <c r="BE13" s="12"/>
      <c r="BF13" s="12"/>
      <c r="BG13" s="12"/>
      <c r="BH13" s="12"/>
      <c r="BI13" s="12"/>
      <c r="BJ13" s="12"/>
      <c r="BK13" s="12"/>
    </row>
    <row r="14" spans="1:64" ht="42" customHeight="1">
      <c r="A14" s="98"/>
      <c r="B14" s="67" t="s">
        <v>112</v>
      </c>
      <c r="C14" s="65"/>
      <c r="D14" s="65"/>
      <c r="E14" s="66"/>
      <c r="F14" s="68" t="s">
        <v>3552</v>
      </c>
      <c r="G14" s="69"/>
      <c r="H14" s="69"/>
      <c r="I14" s="69"/>
      <c r="J14" s="69"/>
      <c r="K14" s="69"/>
      <c r="L14" s="69"/>
      <c r="M14" s="69"/>
      <c r="N14" s="39" t="s">
        <v>3537</v>
      </c>
      <c r="O14" s="40"/>
      <c r="Q14" s="93"/>
      <c r="R14" s="61" t="s">
        <v>10</v>
      </c>
      <c r="S14" s="62"/>
      <c r="T14" s="62"/>
      <c r="U14" s="63"/>
      <c r="V14" s="56" t="s">
        <v>3561</v>
      </c>
      <c r="W14" s="57"/>
      <c r="X14" s="57"/>
      <c r="Y14" s="57"/>
      <c r="Z14" s="57"/>
      <c r="AA14" s="57"/>
      <c r="AB14" s="57"/>
      <c r="AC14" s="57"/>
      <c r="AD14" s="39" t="s">
        <v>3542</v>
      </c>
      <c r="AE14" s="40"/>
      <c r="AG14" s="13">
        <v>5</v>
      </c>
      <c r="AH14" s="78" t="s">
        <v>3570</v>
      </c>
      <c r="AI14" s="78"/>
      <c r="AJ14" s="78"/>
      <c r="AK14" s="78"/>
      <c r="AL14" s="78"/>
      <c r="AM14" s="78"/>
      <c r="AN14" s="78"/>
      <c r="AO14" s="79"/>
      <c r="AR14" s="11"/>
      <c r="AS14" s="4"/>
      <c r="AT14" s="12"/>
      <c r="AU14" s="12"/>
      <c r="AV14" s="12"/>
      <c r="AW14" s="12"/>
      <c r="AX14" s="12"/>
      <c r="AY14" s="12"/>
      <c r="AZ14" s="12"/>
      <c r="BA14" s="12"/>
      <c r="BB14" s="12"/>
      <c r="BC14" s="12"/>
      <c r="BD14" s="12"/>
      <c r="BE14" s="12"/>
      <c r="BF14" s="12"/>
      <c r="BG14" s="12"/>
      <c r="BH14" s="12"/>
      <c r="BI14" s="12"/>
      <c r="BJ14" s="12"/>
      <c r="BK14" s="12"/>
    </row>
    <row r="15" spans="1:64" ht="42" customHeight="1">
      <c r="A15" s="14" t="s">
        <v>3540</v>
      </c>
      <c r="B15" s="49" t="s">
        <v>3532</v>
      </c>
      <c r="C15" s="50"/>
      <c r="D15" s="50"/>
      <c r="E15" s="51"/>
      <c r="F15" s="52" t="s">
        <v>3546</v>
      </c>
      <c r="G15" s="53"/>
      <c r="H15" s="53"/>
      <c r="I15" s="53"/>
      <c r="J15" s="53"/>
      <c r="K15" s="53"/>
      <c r="L15" s="53"/>
      <c r="M15" s="53"/>
      <c r="N15" s="41" t="s">
        <v>3536</v>
      </c>
      <c r="O15" s="42"/>
      <c r="Q15" s="93"/>
      <c r="R15" s="61" t="s">
        <v>12</v>
      </c>
      <c r="S15" s="62"/>
      <c r="T15" s="62"/>
      <c r="U15" s="63"/>
      <c r="V15" s="56" t="s">
        <v>3562</v>
      </c>
      <c r="W15" s="57"/>
      <c r="X15" s="57"/>
      <c r="Y15" s="57"/>
      <c r="Z15" s="57"/>
      <c r="AA15" s="57"/>
      <c r="AB15" s="57"/>
      <c r="AC15" s="57"/>
      <c r="AD15" s="39" t="s">
        <v>3543</v>
      </c>
      <c r="AE15" s="42"/>
      <c r="AG15" s="13">
        <v>6</v>
      </c>
      <c r="AH15" s="78" t="s">
        <v>3571</v>
      </c>
      <c r="AI15" s="78"/>
      <c r="AJ15" s="78"/>
      <c r="AK15" s="78"/>
      <c r="AL15" s="78"/>
      <c r="AM15" s="78"/>
      <c r="AN15" s="78"/>
      <c r="AO15" s="79"/>
      <c r="AR15" s="11"/>
      <c r="AS15" s="4"/>
      <c r="AT15" s="12"/>
      <c r="AU15" s="12"/>
      <c r="AV15" s="12"/>
      <c r="AW15" s="12"/>
      <c r="AX15" s="12"/>
      <c r="AY15" s="12"/>
      <c r="AZ15" s="12"/>
      <c r="BA15" s="12"/>
      <c r="BB15" s="12"/>
      <c r="BC15" s="12"/>
      <c r="BD15" s="12"/>
      <c r="BE15" s="12"/>
      <c r="BF15" s="12"/>
      <c r="BG15" s="12"/>
      <c r="BH15" s="12"/>
      <c r="BI15" s="12"/>
      <c r="BJ15" s="12"/>
      <c r="BK15" s="12"/>
    </row>
    <row r="16" spans="1:64" ht="42" customHeight="1">
      <c r="A16" s="80" t="s">
        <v>3533</v>
      </c>
      <c r="B16" s="58" t="s">
        <v>3534</v>
      </c>
      <c r="C16" s="59"/>
      <c r="D16" s="59"/>
      <c r="E16" s="60"/>
      <c r="F16" s="52" t="s">
        <v>3547</v>
      </c>
      <c r="G16" s="53"/>
      <c r="H16" s="53"/>
      <c r="I16" s="53"/>
      <c r="J16" s="53"/>
      <c r="K16" s="53"/>
      <c r="L16" s="53"/>
      <c r="M16" s="53"/>
      <c r="N16" s="41" t="s">
        <v>3566</v>
      </c>
      <c r="O16" s="42"/>
      <c r="Q16" s="93"/>
      <c r="R16" s="61" t="s">
        <v>11</v>
      </c>
      <c r="S16" s="62"/>
      <c r="T16" s="62"/>
      <c r="U16" s="63"/>
      <c r="V16" s="56" t="s">
        <v>3563</v>
      </c>
      <c r="W16" s="57"/>
      <c r="X16" s="57"/>
      <c r="Y16" s="57"/>
      <c r="Z16" s="57"/>
      <c r="AA16" s="57"/>
      <c r="AB16" s="57"/>
      <c r="AC16" s="57"/>
      <c r="AD16" s="39" t="s">
        <v>3544</v>
      </c>
      <c r="AE16" s="42"/>
      <c r="AG16" s="13">
        <v>7</v>
      </c>
      <c r="AH16" s="78" t="s">
        <v>3572</v>
      </c>
      <c r="AI16" s="78"/>
      <c r="AJ16" s="78"/>
      <c r="AK16" s="78"/>
      <c r="AL16" s="78"/>
      <c r="AM16" s="78"/>
      <c r="AN16" s="78"/>
      <c r="AO16" s="79"/>
      <c r="AR16" s="7"/>
    </row>
    <row r="17" spans="1:60" ht="42" customHeight="1" thickBot="1">
      <c r="A17" s="81"/>
      <c r="B17" s="89" t="s">
        <v>3535</v>
      </c>
      <c r="C17" s="90"/>
      <c r="D17" s="90"/>
      <c r="E17" s="91"/>
      <c r="F17" s="54" t="s">
        <v>3548</v>
      </c>
      <c r="G17" s="55"/>
      <c r="H17" s="55"/>
      <c r="I17" s="55"/>
      <c r="J17" s="55"/>
      <c r="K17" s="55"/>
      <c r="L17" s="55"/>
      <c r="M17" s="55"/>
      <c r="N17" s="43" t="s">
        <v>3567</v>
      </c>
      <c r="O17" s="44"/>
      <c r="Q17" s="94"/>
      <c r="R17" s="100" t="s">
        <v>113</v>
      </c>
      <c r="S17" s="101"/>
      <c r="T17" s="101"/>
      <c r="U17" s="102"/>
      <c r="V17" s="54" t="s">
        <v>3557</v>
      </c>
      <c r="W17" s="55"/>
      <c r="X17" s="55"/>
      <c r="Y17" s="55"/>
      <c r="Z17" s="55"/>
      <c r="AA17" s="55"/>
      <c r="AB17" s="55"/>
      <c r="AC17" s="55"/>
      <c r="AD17" s="103" t="s">
        <v>3543</v>
      </c>
      <c r="AE17" s="44"/>
      <c r="AG17" s="15" t="s">
        <v>3579</v>
      </c>
      <c r="AH17" s="104" t="s">
        <v>3581</v>
      </c>
      <c r="AI17" s="104"/>
      <c r="AJ17" s="104"/>
      <c r="AK17" s="104"/>
      <c r="AL17" s="104"/>
      <c r="AM17" s="104"/>
      <c r="AN17" s="104"/>
      <c r="AO17" s="105"/>
      <c r="AR17" s="5"/>
      <c r="AZ17" s="4"/>
      <c r="BA17" s="4"/>
    </row>
    <row r="18" spans="1:60" ht="20.100000000000001" customHeight="1"/>
    <row r="19" spans="1:60" ht="20.100000000000001" customHeight="1"/>
    <row r="20" spans="1:60" ht="20.100000000000001" customHeight="1"/>
    <row r="21" spans="1:60" ht="20.100000000000001" customHeight="1"/>
    <row r="22" spans="1:60" ht="20.100000000000001" customHeight="1"/>
    <row r="23" spans="1:60" ht="20.100000000000001" customHeight="1"/>
    <row r="24" spans="1:60" ht="20.100000000000001" customHeight="1"/>
    <row r="25" spans="1:60" ht="20.100000000000001" customHeight="1">
      <c r="AZ25" s="7"/>
      <c r="BA25" s="7"/>
      <c r="BC25" s="19" t="s">
        <v>3575</v>
      </c>
      <c r="BD25" s="3" t="str">
        <f>IF(COUNTIF(C2:F7,B10)+COUNTIF(C2:F7,B11)+COUNTIF(C2:F7,B12)+COUNTIF(C2:F7,B13)+COUNTIF(C2:F7,B14)=0,"","たしざん："&amp;COUNTIF(C2:F7,B10)+COUNTIF(C2:F7,B11)+COUNTIF(C2:F7,B12)+COUNTIF(C2:F7,B13)+COUNTIF(C2:F7,B14)&amp;"こ　　")</f>
        <v>たしざん：2こ　　</v>
      </c>
      <c r="BG25" s="3" t="str">
        <f>トレイシート!C2&amp;G2</f>
        <v>求大基本</v>
      </c>
      <c r="BH25" s="3" t="str">
        <f>"レベル"&amp;トレイシート!J2</f>
        <v>レベル3</v>
      </c>
    </row>
    <row r="26" spans="1:60" ht="20.100000000000001" customHeight="1">
      <c r="AZ26" s="7"/>
      <c r="BA26" s="7"/>
      <c r="BC26" s="19" t="s">
        <v>3576</v>
      </c>
      <c r="BD26" s="3" t="str">
        <f>IF(COUNTIF(C2:F7,R10)+COUNTIF(C2:F7,R11)+COUNTIF(C2:F7,R12)+COUNTIF(C2:F7,R13)+COUNTIF(C2:F7,R14)+COUNTIF(C2:F7,R15)+COUNTIF(C2:F7,R16)+COUNTIF(C2:F7,R17)=0,"","ひきざん："&amp;COUNTIF(C2:F7,R10)+COUNTIF(C2:F7,R11)+COUNTIF(C2:F7,R12)+COUNTIF(C2:F7,R13)+COUNTIF(C2:F7,R14)+COUNTIF(C2:F7,R15)+COUNTIF(C2:F7,R16)+COUNTIF(C2:F7,R17)&amp;"こ　　")</f>
        <v>ひきざん：2こ　　</v>
      </c>
      <c r="BG26" s="3" t="str">
        <f>トレイシート!C3&amp;G3</f>
        <v>求補基本</v>
      </c>
      <c r="BH26" s="3" t="str">
        <f>"レベル"&amp;トレイシート!J3</f>
        <v>レベル3</v>
      </c>
    </row>
    <row r="27" spans="1:60" ht="20.100000000000001" customHeight="1">
      <c r="AZ27" s="7"/>
      <c r="BA27" s="7"/>
      <c r="BC27" s="19" t="s">
        <v>3577</v>
      </c>
      <c r="BD27" s="3" t="str">
        <f>IF(COUNTIF(C2:F7,B15)=0,"","かけざん："&amp;COUNTIF(C2:F7,B15)&amp;"こ　　")</f>
        <v>かけざん：1こ　　</v>
      </c>
      <c r="BG27" s="3" t="str">
        <f>トレイシート!C4&amp;G4</f>
        <v>求大基本</v>
      </c>
      <c r="BH27" s="3" t="str">
        <f>"レベル"&amp;トレイシート!J4</f>
        <v>レベル5</v>
      </c>
    </row>
    <row r="28" spans="1:60" ht="13.5" customHeight="1">
      <c r="BC28" s="19" t="s">
        <v>3578</v>
      </c>
      <c r="BD28" s="3" t="str">
        <f>IF(COUNTIF(C2:F7,B16)+COUNTIF(C2:F7,B17)=0,"","わりざん："&amp;COUNTIF(C2:F7,B16)+COUNTIF(C2:F7,B17)&amp;"こ　　")</f>
        <v>わりざん：1こ　　</v>
      </c>
      <c r="BG28" s="3" t="str">
        <f>トレイシート!C5&amp;G5</f>
        <v>かけ算基本</v>
      </c>
      <c r="BH28" s="3" t="str">
        <f>"レベル"&amp;トレイシート!J5</f>
        <v>レベル5</v>
      </c>
    </row>
    <row r="29" spans="1:60" ht="13.5" customHeight="1">
      <c r="BC29" s="3"/>
      <c r="BG29" s="3" t="str">
        <f>トレイシート!C6&amp;G6</f>
        <v>等分除発展</v>
      </c>
      <c r="BH29" s="3" t="str">
        <f>"レベル"&amp;トレイシート!J6</f>
        <v>レベル5</v>
      </c>
    </row>
    <row r="30" spans="1:60" ht="13.5" customHeight="1">
      <c r="BC30" s="3"/>
      <c r="BG30" s="3" t="str">
        <f>トレイシート!C7&amp;G7</f>
        <v>増加数推論発展</v>
      </c>
      <c r="BH30" s="3" t="str">
        <f>"レベル"&amp;トレイシート!J7</f>
        <v>レベル2</v>
      </c>
    </row>
    <row r="31" spans="1:60" ht="13.5" customHeight="1"/>
    <row r="32" spans="1:60" ht="13.5" customHeight="1"/>
    <row r="33" spans="55:60" ht="13.5" customHeight="1"/>
    <row r="34" spans="55:60" ht="13.5" customHeight="1"/>
    <row r="35" spans="55:60" ht="27.75" customHeight="1">
      <c r="BC35" s="84" t="s">
        <v>3580</v>
      </c>
      <c r="BD35" s="85"/>
      <c r="BE35" s="83"/>
      <c r="BF35" s="83"/>
      <c r="BG35" s="27" t="s">
        <v>39</v>
      </c>
      <c r="BH35" s="18"/>
    </row>
    <row r="36" spans="55:60" ht="24.95" customHeight="1">
      <c r="BC36" s="86" t="str">
        <f>IF(AH17="あり",BD25&amp;BD26&amp;BD27&amp;BD28,"")</f>
        <v>たしざん：2こ　　ひきざん：2こ　　かけざん：1こ　　わりざん：1こ　　</v>
      </c>
      <c r="BD36" s="86"/>
      <c r="BE36" s="87"/>
      <c r="BF36" s="87"/>
      <c r="BG36" s="88"/>
      <c r="BH36" s="18"/>
    </row>
    <row r="37" spans="55:60" ht="24.95" customHeight="1">
      <c r="BC37" s="29" t="s">
        <v>126</v>
      </c>
      <c r="BD37" s="30" t="str">
        <f ca="1">VLOOKUP(1,INDIRECT(第1問問題種類),2,0)&amp;VLOOKUP(1,INDIRECT(第1問問題種類),3,0)&amp;VLOOKUP(1,INDIRECT(第1問問題種類),4,0)&amp;VLOOKUP(1,INDIRECT(第1問問題種類),5,0)&amp;VLOOKUP(1,INDIRECT(第1問問題種類),6,0)&amp;VLOOKUP(1,INDIRECT(第1問問題種類),7,0)&amp;VLOOKUP(1,INDIRECT(第1問問題種類),8,0)</f>
        <v>うしが　19とういます。</v>
      </c>
      <c r="BE37" s="31"/>
      <c r="BF37" s="32" t="s">
        <v>129</v>
      </c>
      <c r="BG37" s="30" t="str">
        <f ca="1">VLOOKUP(4,INDIRECT(第4問問題種類),2,0)&amp;VLOOKUP(4,INDIRECT(第4問問題種類),3,0)&amp;VLOOKUP(4,INDIRECT(第4問問題種類),4,0)&amp;VLOOKUP(4,INDIRECT(第4問問題種類),5,0)&amp;VLOOKUP(4,INDIRECT(第4問問題種類),6,0)&amp;VLOOKUP(4,INDIRECT(第4問問題種類),7,0)&amp;VLOOKUP(4,INDIRECT(第4問問題種類),8,0)</f>
        <v>4人の　ともだちがいます。</v>
      </c>
      <c r="BH37" s="22"/>
    </row>
    <row r="38" spans="55:60" ht="24.95" customHeight="1">
      <c r="BC38" s="20"/>
      <c r="BD38" s="21" t="str">
        <f ca="1">VLOOKUP(1,INDIRECT(第1問問題種類),10,0)&amp;VLOOKUP(1,INDIRECT(第1問問題種類),11,0)&amp;VLOOKUP(1,INDIRECT(第1問問題種類),12,0)&amp;VLOOKUP(1,INDIRECT(第1問問題種類),13,0)&amp;VLOOKUP(1,INDIRECT(第1問問題種類),14,0)&amp;VLOOKUP(1,INDIRECT(第1問問題種類),15,0)&amp;VLOOKUP(1,INDIRECT(第1問問題種類),16,0)</f>
        <v>ブタは、うしより　1とう　おおいです。</v>
      </c>
      <c r="BE38" s="22"/>
      <c r="BF38" s="23"/>
      <c r="BG38" s="21" t="str">
        <f ca="1">VLOOKUP(4,INDIRECT(第4問問題種類),10,0)&amp;VLOOKUP(4,INDIRECT(第4問問題種類),11,0)&amp;VLOOKUP(4,INDIRECT(第4問問題種類),12,0)&amp;VLOOKUP(4,INDIRECT(第4問問題種類),13,0)&amp;VLOOKUP(4,INDIRECT(第4問問題種類),14,0)&amp;VLOOKUP(4,INDIRECT(第4問問題種類),15,0)&amp;VLOOKUP(4,INDIRECT(第4問問題種類),16,0)</f>
        <v>一人に　8まいずつ　おりがみを　くばります。</v>
      </c>
      <c r="BH38" s="22"/>
    </row>
    <row r="39" spans="55:60" ht="24.95" customHeight="1">
      <c r="BC39" s="16"/>
      <c r="BD39" s="21" t="str">
        <f ca="1">VLOOKUP(1,INDIRECT(第1問問題種類),18,0)&amp;VLOOKUP(1,INDIRECT(第1問問題種類),19,0)&amp;VLOOKUP(1,INDIRECT(第1問問題種類),20,0)&amp;VLOOKUP(1,INDIRECT(第1問問題種類),21,0)&amp;VLOOKUP(1,INDIRECT(第1問問題種類),22,0)&amp;VLOOKUP(1,INDIRECT(第1問問題種類),23,0)&amp;VLOOKUP(1,INDIRECT(第1問問題種類),24,0)</f>
        <v>ブタは、なんとう　いますか。</v>
      </c>
      <c r="BE39" s="22"/>
      <c r="BF39" s="24"/>
      <c r="BG39" s="21" t="str">
        <f ca="1">VLOOKUP(4,INDIRECT(第4問問題種類),18,0)&amp;VLOOKUP(4,INDIRECT(第4問問題種類),19,0)&amp;VLOOKUP(4,INDIRECT(第4問問題種類),20,0)&amp;VLOOKUP(4,INDIRECT(第4問問題種類),21,0)&amp;VLOOKUP(4,INDIRECT(第4問問題種類),22,0)&amp;VLOOKUP(4,INDIRECT(第4問問題種類),23,0)&amp;VLOOKUP(4,INDIRECT(第4問問題種類),24,0)</f>
        <v>おりがみは、なんまい　いりますか。</v>
      </c>
      <c r="BH39" s="22"/>
    </row>
    <row r="40" spans="55:60" ht="24.95" customHeight="1">
      <c r="BC40" s="16"/>
      <c r="BD40" s="21" t="str">
        <f ca="1">VLOOKUP(1,INDIRECT(第1問問題種類),26,0)&amp;VLOOKUP(1,INDIRECT(第1問問題種類),27,0)&amp;VLOOKUP(1,INDIRECT(第1問問題種類),28,0)&amp;VLOOKUP(1,INDIRECT(第1問問題種類),29,0)&amp;VLOOKUP(1,INDIRECT(第1問問題種類),30,0)&amp;VLOOKUP(1,INDIRECT(第1問問題種類),31,0)&amp;VLOOKUP(1,INDIRECT(第1問問題種類),32,0)</f>
        <v/>
      </c>
      <c r="BE40" s="22"/>
      <c r="BF40" s="24"/>
      <c r="BG40" s="21" t="str">
        <f ca="1">VLOOKUP(4,INDIRECT(第4問問題種類),26,0)&amp;VLOOKUP(4,INDIRECT(第4問問題種類),27,0)&amp;VLOOKUP(4,INDIRECT(第4問問題種類),28,0)&amp;VLOOKUP(4,INDIRECT(第4問問題種類),29,0)&amp;VLOOKUP(4,INDIRECT(第4問問題種類),30,0)&amp;VLOOKUP(4,INDIRECT(第4問問題種類),31,0)&amp;VLOOKUP(4,INDIRECT(第4問問題種類),32,0)</f>
        <v/>
      </c>
      <c r="BH40" s="22"/>
    </row>
    <row r="41" spans="55:60" ht="24.95" customHeight="1">
      <c r="BC41" s="83" t="s">
        <v>4302</v>
      </c>
      <c r="BD41" s="83"/>
      <c r="BE41" s="22"/>
      <c r="BF41" s="82" t="s">
        <v>4302</v>
      </c>
      <c r="BG41" s="83"/>
      <c r="BH41" s="22"/>
    </row>
    <row r="42" spans="55:60" ht="24.95" customHeight="1">
      <c r="BC42" s="17"/>
      <c r="BD42" s="17"/>
      <c r="BE42" s="22"/>
      <c r="BF42" s="25"/>
      <c r="BG42" s="17"/>
      <c r="BH42" s="22"/>
    </row>
    <row r="43" spans="55:60" ht="24.95" customHeight="1">
      <c r="BC43" s="17"/>
      <c r="BD43" s="17"/>
      <c r="BE43" s="22"/>
      <c r="BF43" s="25"/>
      <c r="BG43" s="17"/>
      <c r="BH43" s="22"/>
    </row>
    <row r="44" spans="55:60" ht="24.95" customHeight="1">
      <c r="BC44" s="20" t="s">
        <v>127</v>
      </c>
      <c r="BD44" s="21" t="str">
        <f ca="1">VLOOKUP(2,INDIRECT(第2問問題種類),2,0)&amp;VLOOKUP(2,INDIRECT(第2問問題種類),3,0)&amp;VLOOKUP(2,INDIRECT(第2問問題種類),4,0)&amp;VLOOKUP(2,INDIRECT(第2問問題種類),5,0)&amp;VLOOKUP(2,INDIRECT(第2問問題種類),6,0)&amp;VLOOKUP(2,INDIRECT(第2問問題種類),7,0)&amp;VLOOKUP(2,INDIRECT(第2問問題種類),8,0)</f>
        <v>うみに　12にちかん　あそびに　いきました。</v>
      </c>
      <c r="BE44" s="22"/>
      <c r="BF44" s="23" t="s">
        <v>130</v>
      </c>
      <c r="BG44" s="21" t="str">
        <f ca="1">VLOOKUP(5,INDIRECT(第5問問題種類),2,0)&amp;VLOOKUP(5,INDIRECT(第5問問題種類),3,0)&amp;VLOOKUP(5,INDIRECT(第5問問題種類),4,0)&amp;VLOOKUP(5,INDIRECT(第5問問題種類),5,0)&amp;VLOOKUP(5,INDIRECT(第5問問題種類),6,0)&amp;VLOOKUP(5,INDIRECT(第5問問題種類),7,0)&amp;VLOOKUP(5,INDIRECT(第5問問題種類),8,0)</f>
        <v>2まいの　おさらに　おなじかずずつ　</v>
      </c>
      <c r="BH44" s="22"/>
    </row>
    <row r="45" spans="55:60" ht="24.95" customHeight="1">
      <c r="BC45" s="20"/>
      <c r="BD45" s="21" t="str">
        <f ca="1">VLOOKUP(2,INDIRECT(第2問問題種類),10,0)&amp;VLOOKUP(2,INDIRECT(第2問問題種類),11,0)&amp;VLOOKUP(2,INDIRECT(第2問問題種類),12,0)&amp;VLOOKUP(2,INDIRECT(第2問問題種類),13,0)&amp;VLOOKUP(2,INDIRECT(第2問問題種類),14,0)&amp;VLOOKUP(2,INDIRECT(第2問問題種類),15,0)&amp;VLOOKUP(2,INDIRECT(第2問問題種類),16,0)</f>
        <v>そのうち、うみに　はいったのは、7にち　でした。</v>
      </c>
      <c r="BE45" s="22"/>
      <c r="BF45" s="23"/>
      <c r="BG45" s="21" t="str">
        <f ca="1">VLOOKUP(5,INDIRECT(第5問問題種類),10,0)&amp;VLOOKUP(5,INDIRECT(第5問問題種類),11,0)&amp;VLOOKUP(5,INDIRECT(第5問問題種類),12,0)&amp;VLOOKUP(5,INDIRECT(第5問問題種類),13,0)&amp;VLOOKUP(5,INDIRECT(第5問問題種類),14,0)&amp;VLOOKUP(5,INDIRECT(第5問問題種類),15,0)&amp;VLOOKUP(5,INDIRECT(第5問問題種類),16,0)</f>
        <v>6この　いちごを　わけます。</v>
      </c>
      <c r="BH45" s="22"/>
    </row>
    <row r="46" spans="55:60" ht="24.95" customHeight="1">
      <c r="BC46" s="16"/>
      <c r="BD46" s="21" t="str">
        <f ca="1">VLOOKUP(2,INDIRECT(第2問問題種類),18,0)&amp;VLOOKUP(2,INDIRECT(第2問問題種類),19,0)&amp;VLOOKUP(2,INDIRECT(第2問問題種類),20,0)&amp;VLOOKUP(2,INDIRECT(第2問問題種類),21,0)&amp;VLOOKUP(2,INDIRECT(第2問問題種類),22,0)&amp;VLOOKUP(2,INDIRECT(第2問問題種類),23,0)&amp;VLOOKUP(2,INDIRECT(第2問問題種類),24,0)</f>
        <v>うみに　はいらなかったのは、なんにち　ですか。</v>
      </c>
      <c r="BE46" s="22"/>
      <c r="BF46" s="24"/>
      <c r="BG46" s="21" t="str">
        <f ca="1">VLOOKUP(5,INDIRECT(第5問問題種類),18,0)&amp;VLOOKUP(5,INDIRECT(第5問問題種類),19,0)&amp;VLOOKUP(5,INDIRECT(第5問問題種類),20,0)&amp;VLOOKUP(5,INDIRECT(第5問問題種類),21,0)&amp;VLOOKUP(5,INDIRECT(第5問問題種類),22,0)&amp;VLOOKUP(5,INDIRECT(第5問問題種類),23,0)&amp;VLOOKUP(5,INDIRECT(第5問問題種類),24,0)</f>
        <v>ひとさら　何こに　なりますか。</v>
      </c>
      <c r="BH46" s="22"/>
    </row>
    <row r="47" spans="55:60" ht="24.95" customHeight="1">
      <c r="BC47" s="16"/>
      <c r="BD47" s="21" t="str">
        <f ca="1">VLOOKUP(2,INDIRECT(第2問問題種類),26,0)&amp;VLOOKUP(2,INDIRECT(第2問問題種類),27,0)&amp;VLOOKUP(2,INDIRECT(第2問問題種類),28,0)&amp;VLOOKUP(2,INDIRECT(第2問問題種類),29,0)&amp;VLOOKUP(2,INDIRECT(第2問問題種類),30,0)&amp;VLOOKUP(2,INDIRECT(第2問問題種類),31,0)&amp;VLOOKUP(2,INDIRECT(第2問問題種類),32,0)</f>
        <v/>
      </c>
      <c r="BE47" s="22"/>
      <c r="BF47" s="24"/>
      <c r="BG47" s="21" t="str">
        <f ca="1">VLOOKUP(5,INDIRECT(第5問問題種類),26,0)&amp;VLOOKUP(5,INDIRECT(第5問問題種類),27,0)&amp;VLOOKUP(5,INDIRECT(第5問問題種類),28,0)&amp;VLOOKUP(5,INDIRECT(第5問問題種類),29,0)&amp;VLOOKUP(5,INDIRECT(第5問問題種類),30,0)&amp;VLOOKUP(5,INDIRECT(第5問問題種類),31,0)&amp;VLOOKUP(5,INDIRECT(第5問問題種類),32,0)</f>
        <v/>
      </c>
      <c r="BH47" s="22"/>
    </row>
    <row r="48" spans="55:60" ht="24.95" customHeight="1">
      <c r="BC48" s="83" t="s">
        <v>4302</v>
      </c>
      <c r="BD48" s="83"/>
      <c r="BE48" s="22"/>
      <c r="BF48" s="82" t="s">
        <v>4302</v>
      </c>
      <c r="BG48" s="83"/>
      <c r="BH48" s="22"/>
    </row>
    <row r="49" spans="55:60" ht="24.95" customHeight="1">
      <c r="BC49" s="17"/>
      <c r="BD49" s="17"/>
      <c r="BE49" s="22"/>
      <c r="BF49" s="25"/>
      <c r="BG49" s="17"/>
      <c r="BH49" s="22"/>
    </row>
    <row r="50" spans="55:60" ht="24.95" customHeight="1">
      <c r="BC50" s="17"/>
      <c r="BD50" s="17"/>
      <c r="BE50" s="22"/>
      <c r="BF50" s="25"/>
      <c r="BG50" s="17"/>
      <c r="BH50" s="22"/>
    </row>
    <row r="51" spans="55:60" ht="24.95" customHeight="1">
      <c r="BC51" s="20" t="s">
        <v>128</v>
      </c>
      <c r="BD51" s="21" t="str">
        <f ca="1">VLOOKUP(3,INDIRECT(第3問問題種類),2,0)&amp;VLOOKUP(3,INDIRECT(第3問問題種類),3,0)&amp;VLOOKUP(3,INDIRECT(第3問問題種類),4,0)&amp;VLOOKUP(3,INDIRECT(第3問問題種類),5,0)&amp;VLOOKUP(3,INDIRECT(第3問問題種類),6,0)&amp;VLOOKUP(3,INDIRECT(第3問問題種類),7,0)&amp;VLOOKUP(3,INDIRECT(第3問問題種類),8,0)</f>
        <v>うさぎと　かめが　うんどうじょうを　はしりました。</v>
      </c>
      <c r="BE51" s="22"/>
      <c r="BF51" s="23" t="s">
        <v>140</v>
      </c>
      <c r="BG51" s="21" t="str">
        <f ca="1">VLOOKUP(6,INDIRECT(第6問問題種類),2,0)&amp;VLOOKUP(6,INDIRECT(第6問問題種類),3,0)&amp;VLOOKUP(6,INDIRECT(第6問問題種類),4,0)&amp;VLOOKUP(6,INDIRECT(第6問問題種類),5,0)&amp;VLOOKUP(6,INDIRECT(第6問問題種類),6,0)&amp;VLOOKUP(6,INDIRECT(第6問問題種類),7,0)&amp;VLOOKUP(6,INDIRECT(第6問問題種類),8,0)</f>
        <v>すいそうに　めだかが　1ぴき　いました。</v>
      </c>
      <c r="BH51" s="22"/>
    </row>
    <row r="52" spans="55:60" ht="24.95" customHeight="1">
      <c r="BC52" s="20"/>
      <c r="BD52" s="21" t="str">
        <f ca="1">VLOOKUP(3,INDIRECT(第3問問題種類),10,0)&amp;VLOOKUP(3,INDIRECT(第3問問題種類),11,0)&amp;VLOOKUP(3,INDIRECT(第3問問題種類),12,0)&amp;VLOOKUP(3,INDIRECT(第3問問題種類),13,0)&amp;VLOOKUP(3,INDIRECT(第3問問題種類),14,0)&amp;VLOOKUP(3,INDIRECT(第3問問題種類),15,0)&amp;VLOOKUP(3,INDIRECT(第3問問題種類),16,0)</f>
        <v>うさぎは　9しゅう　はしりました。</v>
      </c>
      <c r="BE52" s="22"/>
      <c r="BF52" s="23"/>
      <c r="BG52" s="21" t="str">
        <f ca="1">VLOOKUP(6,INDIRECT(第6問問題種類),10,0)&amp;VLOOKUP(6,INDIRECT(第6問問題種類),11,0)&amp;VLOOKUP(6,INDIRECT(第6問問題種類),12,0)&amp;VLOOKUP(6,INDIRECT(第6問問題種類),13,0)&amp;VLOOKUP(6,INDIRECT(第6問問題種類),14,0)&amp;VLOOKUP(6,INDIRECT(第6問問題種類),15,0)&amp;VLOOKUP(6,INDIRECT(第6問問題種類),16,0)</f>
        <v>３にんの　ともだちに　もらっためだかを　いれると　8ひきに　なりました。</v>
      </c>
      <c r="BH52" s="22"/>
    </row>
    <row r="53" spans="55:60" ht="24.95" customHeight="1">
      <c r="BC53" s="16"/>
      <c r="BD53" s="21" t="str">
        <f ca="1">VLOOKUP(3,INDIRECT(第3問問題種類),18,0)&amp;VLOOKUP(3,INDIRECT(第3問問題種類),19,0)&amp;VLOOKUP(3,INDIRECT(第3問問題種類),20,0)&amp;VLOOKUP(3,INDIRECT(第3問問題種類),21,0)&amp;VLOOKUP(3,INDIRECT(第3問問題種類),22,0)&amp;VLOOKUP(3,INDIRECT(第3問問題種類),23,0)&amp;VLOOKUP(3,INDIRECT(第3問問題種類),24,0)</f>
        <v>かめは、うさぎより　3しゅう　おおく　はしりました。</v>
      </c>
      <c r="BE53" s="22"/>
      <c r="BF53" s="24"/>
      <c r="BG53" s="21" t="str">
        <f ca="1">VLOOKUP(6,INDIRECT(第6問問題種類),18,0)&amp;VLOOKUP(6,INDIRECT(第6問問題種類),19,0)&amp;VLOOKUP(6,INDIRECT(第6問問題種類),20,0)&amp;VLOOKUP(6,INDIRECT(第6問問題種類),21,0)&amp;VLOOKUP(6,INDIRECT(第6問問題種類),22,0)&amp;VLOOKUP(6,INDIRECT(第6問問題種類),23,0)&amp;VLOOKUP(6,INDIRECT(第6問問題種類),24,0)</f>
        <v>ともだちは、めだかを　なんびき　くれましたか。</v>
      </c>
      <c r="BH53" s="22"/>
    </row>
    <row r="54" spans="55:60" ht="24.95" customHeight="1">
      <c r="BC54" s="16"/>
      <c r="BD54" s="21" t="str">
        <f ca="1">VLOOKUP(3,INDIRECT(第3問問題種類),26,0)&amp;VLOOKUP(3,INDIRECT(第3問問題種類),27,0)&amp;VLOOKUP(3,INDIRECT(第3問問題種類),28,0)&amp;VLOOKUP(3,INDIRECT(第3問問題種類),29,0)&amp;VLOOKUP(3,INDIRECT(第3問問題種類),30,0)&amp;VLOOKUP(3,INDIRECT(第3問問題種類),31,0)&amp;VLOOKUP(3,INDIRECT(第3問問題種類),32,0)</f>
        <v>かめは、なんしゅう　はしりましたか。</v>
      </c>
      <c r="BE54" s="22"/>
      <c r="BF54" s="24"/>
      <c r="BG54" s="21" t="str">
        <f ca="1">VLOOKUP(6,INDIRECT(第6問問題種類),26,0)&amp;VLOOKUP(6,INDIRECT(第6問問題種類),27,0)&amp;VLOOKUP(6,INDIRECT(第6問問題種類),28,0)&amp;VLOOKUP(6,INDIRECT(第6問問題種類),29,0)&amp;VLOOKUP(6,INDIRECT(第6問問題種類),30,0)&amp;VLOOKUP(6,INDIRECT(第6問問題種類),31,0)&amp;VLOOKUP(6,INDIRECT(第6問問題種類),32,0)</f>
        <v/>
      </c>
      <c r="BH54" s="22"/>
    </row>
    <row r="55" spans="55:60" ht="24.95" customHeight="1">
      <c r="BC55" s="83" t="s">
        <v>4302</v>
      </c>
      <c r="BD55" s="83"/>
      <c r="BE55" s="22"/>
      <c r="BF55" s="82" t="s">
        <v>4302</v>
      </c>
      <c r="BG55" s="83"/>
      <c r="BH55" s="22"/>
    </row>
    <row r="56" spans="55:60" ht="24.95" customHeight="1">
      <c r="BC56" s="17"/>
      <c r="BD56" s="17"/>
      <c r="BE56" s="22"/>
      <c r="BF56" s="25"/>
      <c r="BG56" s="17"/>
      <c r="BH56" s="22"/>
    </row>
    <row r="57" spans="55:60" ht="18" customHeight="1">
      <c r="BC57" s="26"/>
      <c r="BE57" s="22"/>
      <c r="BF57" s="26"/>
      <c r="BH57" s="22"/>
    </row>
    <row r="58" spans="55:60" ht="18" customHeight="1">
      <c r="BC58" s="26"/>
      <c r="BE58" s="22"/>
      <c r="BF58" s="26"/>
      <c r="BH58" s="22"/>
    </row>
    <row r="59" spans="55:60" ht="18" customHeight="1">
      <c r="BE59" s="22"/>
      <c r="BF59" s="22"/>
      <c r="BG59" s="22"/>
      <c r="BH59" s="22"/>
    </row>
    <row r="60" spans="55:60" ht="18" customHeight="1">
      <c r="BE60" s="22"/>
      <c r="BF60" s="22"/>
      <c r="BG60" s="22"/>
      <c r="BH60" s="22"/>
    </row>
    <row r="61" spans="55:60" ht="18" customHeight="1">
      <c r="BE61" s="22"/>
      <c r="BF61" s="22"/>
      <c r="BG61" s="22"/>
      <c r="BH61" s="22"/>
    </row>
    <row r="62" spans="55:60" ht="60" customHeight="1">
      <c r="BE62" s="22"/>
      <c r="BF62" s="22"/>
      <c r="BG62" s="22"/>
      <c r="BH62" s="22"/>
    </row>
    <row r="63" spans="55:60" ht="50.1" customHeight="1">
      <c r="BE63" s="22"/>
      <c r="BF63" s="22"/>
      <c r="BG63" s="22"/>
      <c r="BH63" s="22"/>
    </row>
    <row r="64" spans="55:60" s="18" customFormat="1" ht="18" customHeight="1">
      <c r="BE64" s="22"/>
      <c r="BF64" s="22"/>
      <c r="BG64" s="22"/>
      <c r="BH64" s="22"/>
    </row>
    <row r="65" spans="57:60" ht="18" customHeight="1">
      <c r="BE65" s="22"/>
      <c r="BF65" s="22"/>
      <c r="BG65" s="22"/>
      <c r="BH65" s="22"/>
    </row>
    <row r="66" spans="57:60" ht="18" customHeight="1">
      <c r="BE66" s="22"/>
      <c r="BF66" s="22"/>
      <c r="BG66" s="22"/>
      <c r="BH66" s="22"/>
    </row>
    <row r="67" spans="57:60" ht="60" customHeight="1">
      <c r="BE67" s="22"/>
      <c r="BF67" s="22"/>
      <c r="BG67" s="22"/>
      <c r="BH67" s="22"/>
    </row>
    <row r="68" spans="57:60" ht="50.1" customHeight="1">
      <c r="BE68" s="22"/>
      <c r="BF68" s="22"/>
      <c r="BG68" s="22"/>
      <c r="BH68" s="22"/>
    </row>
  </sheetData>
  <sheetProtection sheet="1" formatCells="0" selectLockedCells="1"/>
  <protectedRanges>
    <protectedRange sqref="J2:J7" name="範囲1"/>
  </protectedRanges>
  <mergeCells count="109">
    <mergeCell ref="AH14:AO14"/>
    <mergeCell ref="A1:B1"/>
    <mergeCell ref="C1:F1"/>
    <mergeCell ref="G1:I1"/>
    <mergeCell ref="A2:B2"/>
    <mergeCell ref="A10:A14"/>
    <mergeCell ref="B9:E9"/>
    <mergeCell ref="A4:B4"/>
    <mergeCell ref="A5:B5"/>
    <mergeCell ref="A6:B6"/>
    <mergeCell ref="A7:B7"/>
    <mergeCell ref="G3:I3"/>
    <mergeCell ref="G4:I4"/>
    <mergeCell ref="G5:I5"/>
    <mergeCell ref="G6:I6"/>
    <mergeCell ref="G7:I7"/>
    <mergeCell ref="A3:B3"/>
    <mergeCell ref="C2:F2"/>
    <mergeCell ref="C3:F3"/>
    <mergeCell ref="C4:F4"/>
    <mergeCell ref="F13:M13"/>
    <mergeCell ref="F12:M12"/>
    <mergeCell ref="F11:M11"/>
    <mergeCell ref="F10:M10"/>
    <mergeCell ref="F9:M9"/>
    <mergeCell ref="A16:A17"/>
    <mergeCell ref="B16:E16"/>
    <mergeCell ref="BF55:BG55"/>
    <mergeCell ref="BC48:BD48"/>
    <mergeCell ref="BF48:BG48"/>
    <mergeCell ref="BC41:BD41"/>
    <mergeCell ref="BF41:BG41"/>
    <mergeCell ref="BC55:BD55"/>
    <mergeCell ref="BC35:BF35"/>
    <mergeCell ref="BC36:BG36"/>
    <mergeCell ref="B17:E17"/>
    <mergeCell ref="Q10:Q17"/>
    <mergeCell ref="AH15:AO15"/>
    <mergeCell ref="AD12:AE12"/>
    <mergeCell ref="AD13:AE13"/>
    <mergeCell ref="R16:U16"/>
    <mergeCell ref="R17:U17"/>
    <mergeCell ref="AD14:AE14"/>
    <mergeCell ref="AD15:AE15"/>
    <mergeCell ref="AD16:AE16"/>
    <mergeCell ref="AD17:AE17"/>
    <mergeCell ref="AH12:AO12"/>
    <mergeCell ref="AH13:AO13"/>
    <mergeCell ref="V13:AC13"/>
    <mergeCell ref="J1:K1"/>
    <mergeCell ref="J2:K2"/>
    <mergeCell ref="J3:K3"/>
    <mergeCell ref="J4:K4"/>
    <mergeCell ref="J5:K5"/>
    <mergeCell ref="J6:K6"/>
    <mergeCell ref="J7:K7"/>
    <mergeCell ref="N10:O10"/>
    <mergeCell ref="N11:O11"/>
    <mergeCell ref="L1:AO1"/>
    <mergeCell ref="R10:U10"/>
    <mergeCell ref="R11:U11"/>
    <mergeCell ref="L2:AO2"/>
    <mergeCell ref="AH10:AO10"/>
    <mergeCell ref="AH11:AO11"/>
    <mergeCell ref="AD10:AE10"/>
    <mergeCell ref="AD11:AE11"/>
    <mergeCell ref="L3:AO3"/>
    <mergeCell ref="L4:AO4"/>
    <mergeCell ref="L5:AO5"/>
    <mergeCell ref="L6:AO6"/>
    <mergeCell ref="L7:AO7"/>
    <mergeCell ref="V10:AC10"/>
    <mergeCell ref="V11:AC11"/>
    <mergeCell ref="AG9:AO9"/>
    <mergeCell ref="AD9:AE9"/>
    <mergeCell ref="C5:F5"/>
    <mergeCell ref="F15:M15"/>
    <mergeCell ref="F16:M16"/>
    <mergeCell ref="F17:M17"/>
    <mergeCell ref="V15:AC15"/>
    <mergeCell ref="V16:AC16"/>
    <mergeCell ref="V17:AC17"/>
    <mergeCell ref="C6:F6"/>
    <mergeCell ref="C7:F7"/>
    <mergeCell ref="N12:O12"/>
    <mergeCell ref="V12:AC12"/>
    <mergeCell ref="B15:E15"/>
    <mergeCell ref="B10:E10"/>
    <mergeCell ref="B11:E11"/>
    <mergeCell ref="B12:E12"/>
    <mergeCell ref="B13:E13"/>
    <mergeCell ref="B14:E14"/>
    <mergeCell ref="F14:M14"/>
    <mergeCell ref="AH16:AO16"/>
    <mergeCell ref="AH17:AO17"/>
    <mergeCell ref="V14:AC14"/>
    <mergeCell ref="R12:U12"/>
    <mergeCell ref="G2:I2"/>
    <mergeCell ref="V9:AC9"/>
    <mergeCell ref="R9:U9"/>
    <mergeCell ref="N9:O9"/>
    <mergeCell ref="N13:O13"/>
    <mergeCell ref="N14:O14"/>
    <mergeCell ref="N15:O15"/>
    <mergeCell ref="N16:O16"/>
    <mergeCell ref="N17:O17"/>
    <mergeCell ref="R13:U13"/>
    <mergeCell ref="R14:U14"/>
    <mergeCell ref="R15:U15"/>
  </mergeCells>
  <phoneticPr fontId="1"/>
  <conditionalFormatting sqref="G2:I7">
    <cfRule type="containsText" dxfId="1" priority="1" operator="containsText" text="基本">
      <formula>NOT(ISERROR(SEARCH("基本",G2)))</formula>
    </cfRule>
    <cfRule type="containsText" dxfId="0" priority="2" operator="containsText" text="発展">
      <formula>NOT(ISERROR(SEARCH("発展",G2)))</formula>
    </cfRule>
  </conditionalFormatting>
  <dataValidations count="2">
    <dataValidation type="list" allowBlank="1" showInputMessage="1" showErrorMessage="1" sqref="G2:I7" xr:uid="{00000000-0002-0000-0000-000000000000}">
      <formula1>"基本,発展"</formula1>
    </dataValidation>
    <dataValidation type="list" allowBlank="1" showInputMessage="1" showErrorMessage="1" sqref="AH17:AO17" xr:uid="{00000000-0002-0000-0000-000001000000}">
      <formula1>"あり,なし"</formula1>
    </dataValidation>
  </dataValidations>
  <pageMargins left="0.59055118110236227" right="0.59055118110236227" top="0.59055118110236227" bottom="0.59055118110236227" header="0.31496062992125984" footer="0.31496062992125984"/>
  <pageSetup paperSize="9" orientation="landscape" horizontalDpi="4294967293" r:id="rId1"/>
  <headerFooter alignWithMargins="0"/>
  <cellWatches>
    <cellWatch r="BC41"/>
  </cellWatches>
  <drawing r:id="rId2"/>
  <legacyDrawing r:id="rId3"/>
  <oleObjects>
    <mc:AlternateContent xmlns:mc="http://schemas.openxmlformats.org/markup-compatibility/2006">
      <mc:Choice Requires="x14">
        <oleObject progId="HPT.Document.1" shapeId="1026" r:id="rId4">
          <objectPr defaultSize="0" autoPict="0" r:id="rId5">
            <anchor moveWithCells="1">
              <from>
                <xdr:col>41</xdr:col>
                <xdr:colOff>161925</xdr:colOff>
                <xdr:row>15</xdr:row>
                <xdr:rowOff>200025</xdr:rowOff>
              </from>
              <to>
                <xdr:col>43</xdr:col>
                <xdr:colOff>142875</xdr:colOff>
                <xdr:row>16</xdr:row>
                <xdr:rowOff>514350</xdr:rowOff>
              </to>
            </anchor>
          </objectPr>
        </oleObject>
      </mc:Choice>
      <mc:Fallback>
        <oleObject progId="HPT.Document.1" shapeId="1026"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74"/>
  <sheetViews>
    <sheetView topLeftCell="A33" workbookViewId="0">
      <selection activeCell="A33" sqref="A1:XFD1048576"/>
    </sheetView>
  </sheetViews>
  <sheetFormatPr defaultColWidth="9" defaultRowHeight="14.25"/>
  <cols>
    <col min="1" max="1" width="9" style="3"/>
    <col min="2" max="2" width="3.59765625" style="3" bestFit="1" customWidth="1"/>
    <col min="3" max="3" width="12.73046875" style="3" bestFit="1" customWidth="1"/>
    <col min="4" max="4" width="6.1328125" style="3" bestFit="1" customWidth="1"/>
    <col min="5" max="5" width="9" style="3"/>
    <col min="6" max="6" width="4.1328125" style="3" bestFit="1" customWidth="1"/>
    <col min="7" max="7" width="4" style="3" customWidth="1"/>
    <col min="8" max="8" width="9" style="3"/>
    <col min="9" max="9" width="4.1328125" style="3" bestFit="1" customWidth="1"/>
    <col min="10" max="10" width="4" style="3" customWidth="1"/>
    <col min="11" max="11" width="9" style="3"/>
    <col min="12" max="12" width="2.46484375" style="3" customWidth="1"/>
    <col min="13" max="13" width="9" style="3"/>
    <col min="14" max="14" width="4.1328125" style="3" bestFit="1" customWidth="1"/>
    <col min="15" max="15" width="4" style="3" customWidth="1"/>
    <col min="16" max="16" width="9" style="3"/>
    <col min="17" max="17" width="4.1328125" style="3" bestFit="1" customWidth="1"/>
    <col min="18" max="18" width="4" style="3" customWidth="1"/>
    <col min="19" max="19" width="9" style="3"/>
    <col min="20" max="20" width="2.46484375" style="3" customWidth="1"/>
    <col min="21" max="21" width="9" style="3"/>
    <col min="22" max="22" width="4.1328125" style="3" bestFit="1" customWidth="1"/>
    <col min="23" max="23" width="4" style="3" customWidth="1"/>
    <col min="24" max="24" width="9" style="3"/>
    <col min="25" max="25" width="4.1328125"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8</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8</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3468</v>
      </c>
      <c r="B3" s="3">
        <v>1</v>
      </c>
      <c r="C3" s="18">
        <f t="shared" ref="C3:C44" ca="1" si="0">RAND()</f>
        <v>0.85941787146772841</v>
      </c>
      <c r="D3" s="18">
        <f ca="1">RANK(C3,C$3:C$34,0)</f>
        <v>6</v>
      </c>
      <c r="E3" s="18" t="s">
        <v>3582</v>
      </c>
      <c r="F3" s="18">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8</v>
      </c>
      <c r="G3" s="18" t="s">
        <v>1651</v>
      </c>
      <c r="H3" s="18" t="s">
        <v>3930</v>
      </c>
      <c r="I3" s="18">
        <f ca="1">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1</v>
      </c>
      <c r="J3" s="18" t="s">
        <v>1707</v>
      </c>
      <c r="K3" s="18" t="s">
        <v>55</v>
      </c>
      <c r="L3" s="28" t="s">
        <v>814</v>
      </c>
      <c r="M3" s="18" t="s">
        <v>1708</v>
      </c>
      <c r="N3" s="18"/>
      <c r="O3" s="18"/>
      <c r="P3" s="18" t="s">
        <v>1710</v>
      </c>
      <c r="Q3" s="18"/>
      <c r="R3" s="18"/>
      <c r="S3" s="18" t="s">
        <v>2736</v>
      </c>
      <c r="T3" s="28" t="s">
        <v>814</v>
      </c>
      <c r="U3" s="18"/>
      <c r="V3" s="18"/>
      <c r="W3" s="18"/>
      <c r="X3" s="18"/>
      <c r="Y3" s="18"/>
      <c r="Z3" s="18"/>
      <c r="AA3" s="18"/>
      <c r="AB3" s="28" t="s">
        <v>814</v>
      </c>
      <c r="AC3" s="18"/>
      <c r="AD3" s="18"/>
      <c r="AE3" s="18"/>
      <c r="AF3" s="18"/>
      <c r="AG3" s="18"/>
      <c r="AH3" s="18"/>
      <c r="AI3" s="18"/>
      <c r="AJ3" s="3" t="str">
        <f t="shared" ref="AJ3:AJ44" ca="1" si="1">E3&amp;F3&amp;G3&amp;H3&amp;I3&amp;J3&amp;K3&amp;M3&amp;N3&amp;O3&amp;P3&amp;Q3&amp;R3&amp;S3&amp;U3&amp;V3&amp;W3&amp;X3&amp;Y3&amp;Z3&amp;AA3&amp;AC3&amp;AD3&amp;AE3&amp;AF3&amp;AG3&amp;AH3&amp;AI3</f>
        <v>りんごが　8こ、みかんが　1こ　あります。りんご　と　みかん、どちらが　なんこ　すくないでしょう。</v>
      </c>
    </row>
    <row r="4" spans="1:36" ht="42.75">
      <c r="A4" s="3" t="s">
        <v>3468</v>
      </c>
      <c r="B4" s="3">
        <v>2</v>
      </c>
      <c r="C4" s="18">
        <f t="shared" ca="1" si="0"/>
        <v>0.64745416605848838</v>
      </c>
      <c r="D4" s="18">
        <f t="shared" ref="D4:D34" ca="1" si="2">RANK(C4,C$3:C$34,0)</f>
        <v>12</v>
      </c>
      <c r="E4" s="18" t="s">
        <v>747</v>
      </c>
      <c r="F4" s="18">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0</v>
      </c>
      <c r="G4" s="18" t="str">
        <f ca="1">IF(MOD(F4,10)=0,"ぴき",IF(MOD(F4,10)=1,"ぴき",IF(MOD(F4,10)=6,"ぴき",IF(MOD(F4,10)=3,"びき","ひき"))))</f>
        <v>ぴき</v>
      </c>
      <c r="H4" s="18" t="s">
        <v>3931</v>
      </c>
      <c r="I4" s="18">
        <f ca="1">IF($D4=1,VLOOKUP(1,INDIRECT(第1問問題レベル,0),IF(MOD(INT($C4*100),2)=1,3,2),0),IF($D4=2,VLOOKUP(2,INDIRECT(第2問問題レベル,0),IF(MOD(INT($C4*100),2)=1,3,2),0),IF($D4=3,VLOOKUP(3,INDIRECT(第3問問題レベル,0),IF(MOD(INT($C4*100),2)=1,3,2),0),IF($D4=4,VLOOKUP(4,INDIRECT(第4問問題レベル,0),IF(MOD(INT($C4*100),2)=1,3,2),0),IF($D4=5,VLOOKUP(5,INDIRECT(第5問問題レベル,0),IF(MOD(INT($C4*100),2)=1,3,2),0),IF($D4=6,VLOOKUP(6,INDIRECT(第6問問題レベル,0),IF(MOD(INT($C4*100),2)=1,3,2),0),0))))))</f>
        <v>0</v>
      </c>
      <c r="J4" s="18" t="str">
        <f ca="1">IF(MOD(I4,10)=0,"ぴき",IF(MOD(I4,10)=1,"ぴき",IF(MOD(I4,10)=6,"ぴき",IF(MOD(I4,10)=3,"びき","ひき"))))</f>
        <v>ぴき</v>
      </c>
      <c r="K4" s="18" t="s">
        <v>1711</v>
      </c>
      <c r="L4" s="28" t="s">
        <v>814</v>
      </c>
      <c r="M4" s="18" t="s">
        <v>1712</v>
      </c>
      <c r="N4" s="18"/>
      <c r="O4" s="18"/>
      <c r="P4" s="18" t="s">
        <v>1713</v>
      </c>
      <c r="S4" s="18" t="s">
        <v>2737</v>
      </c>
      <c r="T4" s="28" t="s">
        <v>814</v>
      </c>
      <c r="U4" s="18"/>
      <c r="V4" s="18"/>
      <c r="W4" s="18"/>
      <c r="X4" s="18"/>
      <c r="AA4" s="18"/>
      <c r="AB4" s="28" t="s">
        <v>814</v>
      </c>
      <c r="AC4" s="18"/>
      <c r="AF4" s="18"/>
      <c r="AG4" s="18"/>
      <c r="AH4" s="18"/>
      <c r="AI4" s="18"/>
      <c r="AJ4" s="3" t="str">
        <f t="shared" ca="1" si="1"/>
        <v>ねこが　0ぴき、いぬが　0ぴき　います。ねこ　と　いぬ、どちらが　なんびき　すくないですか。</v>
      </c>
    </row>
    <row r="5" spans="1:36" ht="28.5">
      <c r="A5" s="3" t="s">
        <v>3468</v>
      </c>
      <c r="B5" s="3">
        <v>3</v>
      </c>
      <c r="C5" s="18">
        <f t="shared" ca="1" si="0"/>
        <v>0.99635767650534424</v>
      </c>
      <c r="D5" s="18">
        <f t="shared" ca="1" si="2"/>
        <v>1</v>
      </c>
      <c r="E5" s="18" t="s">
        <v>3932</v>
      </c>
      <c r="F5" s="18">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19</v>
      </c>
      <c r="G5" s="18" t="s">
        <v>1651</v>
      </c>
      <c r="H5" s="18" t="s">
        <v>61</v>
      </c>
      <c r="I5" s="18"/>
      <c r="J5" s="18"/>
      <c r="K5" s="18" t="s">
        <v>95</v>
      </c>
      <c r="L5" s="28" t="s">
        <v>814</v>
      </c>
      <c r="M5" s="18" t="s">
        <v>1714</v>
      </c>
      <c r="N5" s="18">
        <f ca="1">IF($D5=1,VLOOKUP(1,INDIRECT(第1問問題レベル,0),IF(MOD(INT($C5*100),2)=1,3,2),0),IF($D5=2,VLOOKUP(2,INDIRECT(第2問問題レベル,0),IF(MOD(INT($C5*100),2)=1,3,2),0),IF($D5=3,VLOOKUP(3,INDIRECT(第3問問題レベル,0),IF(MOD(INT($C5*100),2)=1,3,2),0),IF($D5=4,VLOOKUP(4,INDIRECT(第4問問題レベル,0),IF(MOD(INT($C5*100),2)=1,3,2),0),IF($D5=5,VLOOKUP(5,INDIRECT(第5問問題レベル,0),IF(MOD(INT($C5*100),2)=1,3,2),0),IF($D5=6,VLOOKUP(6,INDIRECT(第6問問題レベル,0),IF(MOD(INT($C5*100),2)=1,3,2),0),0))))))</f>
        <v>1</v>
      </c>
      <c r="O5" s="18" t="s">
        <v>1715</v>
      </c>
      <c r="P5" s="18" t="s">
        <v>61</v>
      </c>
      <c r="S5" s="18"/>
      <c r="T5" s="28" t="s">
        <v>814</v>
      </c>
      <c r="U5" s="18" t="s">
        <v>1716</v>
      </c>
      <c r="V5" s="18"/>
      <c r="W5" s="18"/>
      <c r="X5" s="18" t="s">
        <v>1717</v>
      </c>
      <c r="AA5" s="18" t="s">
        <v>1718</v>
      </c>
      <c r="AB5" s="28" t="s">
        <v>814</v>
      </c>
      <c r="AC5" s="18"/>
      <c r="AF5" s="18"/>
      <c r="AG5" s="18"/>
      <c r="AH5" s="18"/>
      <c r="AI5" s="18"/>
      <c r="AJ5" s="3" t="str">
        <f t="shared" ca="1" si="1"/>
        <v>しろい　はなが　19こ　さきました。、あかいはなは、1こ　さきました。どちらのはなが　なんこ　おおく　さきましたか。</v>
      </c>
    </row>
    <row r="6" spans="1:36" ht="57">
      <c r="A6" s="3" t="s">
        <v>3468</v>
      </c>
      <c r="B6" s="3">
        <v>4</v>
      </c>
      <c r="C6" s="18">
        <f t="shared" ca="1" si="0"/>
        <v>0.95391069840028042</v>
      </c>
      <c r="D6" s="18">
        <f t="shared" ca="1" si="2"/>
        <v>2</v>
      </c>
      <c r="E6" s="18" t="s">
        <v>1719</v>
      </c>
      <c r="F6" s="18"/>
      <c r="G6" s="18"/>
      <c r="H6" s="18" t="s">
        <v>1720</v>
      </c>
      <c r="I6" s="18"/>
      <c r="J6" s="18"/>
      <c r="K6" s="18" t="s">
        <v>1721</v>
      </c>
      <c r="L6" s="28" t="s">
        <v>814</v>
      </c>
      <c r="M6" s="18" t="s">
        <v>1723</v>
      </c>
      <c r="N6" s="18"/>
      <c r="O6" s="18"/>
      <c r="P6" s="18" t="s">
        <v>3933</v>
      </c>
      <c r="Q6" s="18">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12</v>
      </c>
      <c r="R6" s="3" t="s">
        <v>1651</v>
      </c>
      <c r="S6" s="18" t="s">
        <v>1722</v>
      </c>
      <c r="T6" s="28" t="s">
        <v>814</v>
      </c>
      <c r="U6" s="18" t="s">
        <v>1724</v>
      </c>
      <c r="V6" s="18"/>
      <c r="W6" s="18"/>
      <c r="X6" s="18" t="s">
        <v>3933</v>
      </c>
      <c r="Y6" s="18">
        <f ca="1">IF($D6=1,VLOOKUP(1,INDIRECT(第1問問題レベル,0),IF(MOD(INT($C6*100),2)=1,3,2),0),IF($D6=2,VLOOKUP(2,INDIRECT(第2問問題レベル,0),IF(MOD(INT($C6*100),2)=1,3,2),0),IF($D6=3,VLOOKUP(3,INDIRECT(第3問問題レベル,0),IF(MOD(INT($C6*100),2)=1,3,2),0),IF($D6=4,VLOOKUP(4,INDIRECT(第4問問題レベル,0),IF(MOD(INT($C6*100),2)=1,3,2),0),IF($D6=5,VLOOKUP(5,INDIRECT(第5問問題レベル,0),IF(MOD(INT($C6*100),2)=1,3,2),0),IF($D6=6,VLOOKUP(6,INDIRECT(第6問問題レベル,0),IF(MOD(INT($C6*100),2)=1,3,2),0),0))))))</f>
        <v>7</v>
      </c>
      <c r="Z6" s="3" t="s">
        <v>1725</v>
      </c>
      <c r="AA6" s="18" t="s">
        <v>1722</v>
      </c>
      <c r="AB6" s="28" t="s">
        <v>814</v>
      </c>
      <c r="AC6" s="18" t="s">
        <v>1726</v>
      </c>
      <c r="AF6" s="18" t="s">
        <v>1727</v>
      </c>
      <c r="AG6" s="18"/>
      <c r="AH6" s="18"/>
      <c r="AI6" s="18" t="s">
        <v>1728</v>
      </c>
      <c r="AJ6" s="3" t="str">
        <f t="shared" ca="1" si="1"/>
        <v>クリスマスに　サンタさんが　ふたりきました。おおきいサンタさんは、プレゼントを　12こ　くれました。ちいさいサンタさんは、プレゼントを　7こ　くれました。どちらの　サンタさんが、なんこ　たくさんプレゼントを　くれましたか。</v>
      </c>
    </row>
    <row r="7" spans="1:36" ht="42.75">
      <c r="A7" s="3" t="s">
        <v>3468</v>
      </c>
      <c r="B7" s="3">
        <v>5</v>
      </c>
      <c r="C7" s="18">
        <f t="shared" ca="1" si="0"/>
        <v>0.13568801121413943</v>
      </c>
      <c r="D7" s="18">
        <f t="shared" ca="1" si="2"/>
        <v>27</v>
      </c>
      <c r="E7" s="18" t="s">
        <v>1729</v>
      </c>
      <c r="F7" s="18"/>
      <c r="G7" s="18"/>
      <c r="H7" s="18" t="s">
        <v>353</v>
      </c>
      <c r="I7" s="18"/>
      <c r="J7" s="18"/>
      <c r="K7" s="18"/>
      <c r="L7" s="28" t="s">
        <v>814</v>
      </c>
      <c r="M7" s="18" t="s">
        <v>1216</v>
      </c>
      <c r="N7" s="18"/>
      <c r="O7" s="18"/>
      <c r="P7" s="18" t="s">
        <v>1260</v>
      </c>
      <c r="Q7" s="18">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R7" s="18" t="s">
        <v>1651</v>
      </c>
      <c r="S7" s="18" t="s">
        <v>1730</v>
      </c>
      <c r="T7" s="28" t="s">
        <v>814</v>
      </c>
      <c r="U7" s="18" t="s">
        <v>1731</v>
      </c>
      <c r="V7" s="18">
        <f ca="1">IF($D7=1,VLOOKUP(1,INDIRECT(第1問問題レベル,0),IF(MOD(INT($C7*100),2)=1,3,2),0),IF($D7=2,VLOOKUP(2,INDIRECT(第2問問題レベル,0),IF(MOD(INT($C7*100),2)=1,3,2),0),IF($D7=3,VLOOKUP(3,INDIRECT(第3問問題レベル,0),IF(MOD(INT($C7*100),2)=1,3,2),0),IF($D7=4,VLOOKUP(4,INDIRECT(第4問問題レベル,0),IF(MOD(INT($C7*100),2)=1,3,2),0),IF($D7=5,VLOOKUP(5,INDIRECT(第5問問題レベル,0),IF(MOD(INT($C7*100),2)=1,3,2),0),IF($D7=6,VLOOKUP(6,INDIRECT(第6問問題レベル,0),IF(MOD(INT($C7*100),2)=1,3,2),0),0))))))</f>
        <v>0</v>
      </c>
      <c r="W7" s="18" t="s">
        <v>1715</v>
      </c>
      <c r="X7" s="18"/>
      <c r="AA7" s="18" t="s">
        <v>87</v>
      </c>
      <c r="AB7" s="28" t="s">
        <v>814</v>
      </c>
      <c r="AC7" s="18" t="s">
        <v>1732</v>
      </c>
      <c r="AF7" s="18" t="s">
        <v>1733</v>
      </c>
      <c r="AG7" s="18"/>
      <c r="AH7" s="18"/>
      <c r="AI7" s="18" t="s">
        <v>1734</v>
      </c>
      <c r="AJ7" s="3" t="str">
        <f t="shared" ca="1" si="1"/>
        <v>しおひがりに　いきました。そうたくんは、かいを0こ　ひろいました。まほこさんは、0こ　ひろいました。どちらが、なんこ　おおく　ひろいましたか。</v>
      </c>
    </row>
    <row r="8" spans="1:36" ht="42.75">
      <c r="A8" s="3" t="s">
        <v>3468</v>
      </c>
      <c r="B8" s="3">
        <v>6</v>
      </c>
      <c r="C8" s="18">
        <f t="shared" ca="1" si="0"/>
        <v>0.38188196426807142</v>
      </c>
      <c r="D8" s="18">
        <f t="shared" ca="1" si="2"/>
        <v>23</v>
      </c>
      <c r="E8" s="18" t="s">
        <v>3934</v>
      </c>
      <c r="F8" s="18">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0</v>
      </c>
      <c r="G8" s="18" t="s">
        <v>1735</v>
      </c>
      <c r="H8" s="18"/>
      <c r="I8" s="18"/>
      <c r="J8" s="18"/>
      <c r="K8" s="18" t="s">
        <v>95</v>
      </c>
      <c r="L8" s="28" t="s">
        <v>814</v>
      </c>
      <c r="M8" s="18" t="s">
        <v>3935</v>
      </c>
      <c r="N8" s="18">
        <f ca="1">IF($D8=1,VLOOKUP(1,INDIRECT(第1問問題レベル,0),IF(MOD(INT($C8*100),2)=1,3,2),0),IF($D8=2,VLOOKUP(2,INDIRECT(第2問問題レベル,0),IF(MOD(INT($C8*100),2)=1,3,2),0),IF($D8=3,VLOOKUP(3,INDIRECT(第3問問題レベル,0),IF(MOD(INT($C8*100),2)=1,3,2),0),IF($D8=4,VLOOKUP(4,INDIRECT(第4問問題レベル,0),IF(MOD(INT($C8*100),2)=1,3,2),0),IF($D8=5,VLOOKUP(5,INDIRECT(第5問問題レベル,0),IF(MOD(INT($C8*100),2)=1,3,2),0),IF($D8=6,VLOOKUP(6,INDIRECT(第6問問題レベル,0),IF(MOD(INT($C8*100),2)=1,3,2),0),0))))))</f>
        <v>0</v>
      </c>
      <c r="O8" s="18" t="s">
        <v>1735</v>
      </c>
      <c r="P8" s="18"/>
      <c r="S8" s="18" t="s">
        <v>54</v>
      </c>
      <c r="T8" s="28" t="s">
        <v>814</v>
      </c>
      <c r="U8" s="18" t="s">
        <v>1709</v>
      </c>
      <c r="V8" s="18"/>
      <c r="W8" s="18"/>
      <c r="X8" s="18" t="s">
        <v>1736</v>
      </c>
      <c r="AA8" s="18" t="s">
        <v>2737</v>
      </c>
      <c r="AB8" s="28" t="s">
        <v>814</v>
      </c>
      <c r="AC8" s="18"/>
      <c r="AF8" s="18"/>
      <c r="AG8" s="18"/>
      <c r="AH8" s="18"/>
      <c r="AI8" s="18"/>
      <c r="AJ8" s="3" t="str">
        <f t="shared" ca="1" si="1"/>
        <v>こうえんに　ハトが　0わ、すずめが　でんせんに　0わ　います。どちらがなんわ　すくないですか。</v>
      </c>
    </row>
    <row r="9" spans="1:36" ht="42.75">
      <c r="A9" s="3" t="s">
        <v>3468</v>
      </c>
      <c r="B9" s="3">
        <v>7</v>
      </c>
      <c r="C9" s="18">
        <f t="shared" ca="1" si="0"/>
        <v>0.59099310045247899</v>
      </c>
      <c r="D9" s="18">
        <f t="shared" ca="1" si="2"/>
        <v>15</v>
      </c>
      <c r="E9" s="18" t="s">
        <v>3936</v>
      </c>
      <c r="F9" s="18">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G9" s="18" t="str">
        <f ca="1">IF(F9=1,"にん（ひとり）",IF(F9=2,"にん（ふたり）","にん"))</f>
        <v>にん</v>
      </c>
      <c r="H9" s="18"/>
      <c r="I9" s="18"/>
      <c r="J9" s="18"/>
      <c r="K9" s="18" t="s">
        <v>95</v>
      </c>
      <c r="L9" s="28" t="s">
        <v>814</v>
      </c>
      <c r="M9" s="18" t="s">
        <v>3937</v>
      </c>
      <c r="N9" s="18">
        <f ca="1">IF($D9=1,VLOOKUP(1,INDIRECT(第1問問題レベル,0),IF(MOD(INT($C9*100),2)=1,3,2),0),IF($D9=2,VLOOKUP(2,INDIRECT(第2問問題レベル,0),IF(MOD(INT($C9*100),2)=1,3,2),0),IF($D9=3,VLOOKUP(3,INDIRECT(第3問問題レベル,0),IF(MOD(INT($C9*100),2)=1,3,2),0),IF($D9=4,VLOOKUP(4,INDIRECT(第4問問題レベル,0),IF(MOD(INT($C9*100),2)=1,3,2),0),IF($D9=5,VLOOKUP(5,INDIRECT(第5問問題レベル,0),IF(MOD(INT($C9*100),2)=1,3,2),0),IF($D9=6,VLOOKUP(6,INDIRECT(第6問問題レベル,0),IF(MOD(INT($C9*100),2)=1,3,2),0),0))))))</f>
        <v>0</v>
      </c>
      <c r="O9" s="18" t="str">
        <f ca="1">IF(N9=1,"にん（ひとり）",IF(N9=2,"にん（ふたり）","にん"))</f>
        <v>にん</v>
      </c>
      <c r="P9" s="18" t="s">
        <v>1737</v>
      </c>
      <c r="S9" s="18" t="s">
        <v>118</v>
      </c>
      <c r="T9" s="28" t="s">
        <v>814</v>
      </c>
      <c r="U9" s="18" t="s">
        <v>2733</v>
      </c>
      <c r="V9" s="18"/>
      <c r="W9" s="18"/>
      <c r="X9" s="18" t="s">
        <v>1225</v>
      </c>
      <c r="AA9" s="18" t="s">
        <v>2737</v>
      </c>
      <c r="AB9" s="28" t="s">
        <v>814</v>
      </c>
      <c r="AC9" s="18"/>
      <c r="AF9" s="18"/>
      <c r="AG9" s="18"/>
      <c r="AH9" s="18"/>
      <c r="AI9" s="18"/>
      <c r="AJ9" s="3" t="str">
        <f t="shared" ca="1" si="1"/>
        <v>１くみの　こが　0にん、２くみの　こが　0にん　こうえんで　あそんで　います。どっちの　くみの　こが　なんにん　すくないですか。</v>
      </c>
    </row>
    <row r="10" spans="1:36" ht="42.75">
      <c r="A10" s="3" t="s">
        <v>3468</v>
      </c>
      <c r="B10" s="3">
        <v>8</v>
      </c>
      <c r="C10" s="18">
        <f t="shared" ca="1" si="0"/>
        <v>0.4070400702631225</v>
      </c>
      <c r="D10" s="18">
        <f t="shared" ca="1" si="2"/>
        <v>22</v>
      </c>
      <c r="E10" s="18" t="s">
        <v>1738</v>
      </c>
      <c r="F10" s="18"/>
      <c r="G10" s="18"/>
      <c r="H10" s="18" t="s">
        <v>1739</v>
      </c>
      <c r="I10" s="18"/>
      <c r="J10" s="18"/>
      <c r="K10" s="18" t="s">
        <v>1740</v>
      </c>
      <c r="L10" s="28" t="s">
        <v>814</v>
      </c>
      <c r="M10" s="18" t="s">
        <v>3938</v>
      </c>
      <c r="N10" s="18">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0</v>
      </c>
      <c r="O10" s="18" t="str">
        <f ca="1">IF(MOD(N10,10)=0,"ぴき",IF(MOD(N10,10)=1,"ぴき",IF(MOD(N10,10)=6,"ぴき",IF(MOD(N10,10)=3,"びき","ひき"))))</f>
        <v>ぴき</v>
      </c>
      <c r="P10" s="18" t="s">
        <v>3939</v>
      </c>
      <c r="Q10" s="18">
        <f ca="1">IF($D10=1,VLOOKUP(1,INDIRECT(第1問問題レベル,0),IF(MOD(INT($C10*100),2)=1,3,2),0),IF($D10=2,VLOOKUP(2,INDIRECT(第2問問題レベル,0),IF(MOD(INT($C10*100),2)=1,3,2),0),IF($D10=3,VLOOKUP(3,INDIRECT(第3問問題レベル,0),IF(MOD(INT($C10*100),2)=1,3,2),0),IF($D10=4,VLOOKUP(4,INDIRECT(第4問問題レベル,0),IF(MOD(INT($C10*100),2)=1,3,2),0),IF($D10=5,VLOOKUP(5,INDIRECT(第5問問題レベル,0),IF(MOD(INT($C10*100),2)=1,3,2),0),IF($D10=6,VLOOKUP(6,INDIRECT(第6問問題レベル,0),IF(MOD(INT($C10*100),2)=1,3,2),0),0))))))</f>
        <v>0</v>
      </c>
      <c r="R10" s="18" t="str">
        <f ca="1">IF(MOD(Q10,10)=0,"ぴき",IF(MOD(Q10,10)=1,"ぴき",IF(MOD(Q10,10)=6,"ぴき",IF(MOD(Q10,10)=3,"びき","ひき"))))</f>
        <v>ぴき</v>
      </c>
      <c r="S10" s="18" t="s">
        <v>78</v>
      </c>
      <c r="T10" s="28" t="s">
        <v>814</v>
      </c>
      <c r="U10" s="18" t="s">
        <v>2738</v>
      </c>
      <c r="V10" s="18"/>
      <c r="W10" s="18"/>
      <c r="X10" s="18" t="s">
        <v>756</v>
      </c>
      <c r="AA10" s="18" t="s">
        <v>2737</v>
      </c>
      <c r="AB10" s="28" t="s">
        <v>814</v>
      </c>
      <c r="AC10" s="18"/>
      <c r="AF10" s="18"/>
      <c r="AG10" s="18"/>
      <c r="AH10" s="18"/>
      <c r="AI10" s="18"/>
      <c r="AJ10" s="3" t="str">
        <f t="shared" ca="1" si="1"/>
        <v>すいそうに　オスのメダカと　メスの　メダカが　およいで　います。オスは　0ぴき、メスは　0ぴき　です。オス、メス　どちらが　なんびき　すくないですか。</v>
      </c>
    </row>
    <row r="11" spans="1:36" ht="42.75">
      <c r="A11" s="3" t="s">
        <v>3468</v>
      </c>
      <c r="B11" s="3">
        <v>9</v>
      </c>
      <c r="C11" s="18">
        <f t="shared" ca="1" si="0"/>
        <v>0.89530079535439311</v>
      </c>
      <c r="D11" s="18">
        <f t="shared" ca="1" si="2"/>
        <v>5</v>
      </c>
      <c r="E11" s="18" t="s">
        <v>1741</v>
      </c>
      <c r="F11" s="18"/>
      <c r="G11" s="18"/>
      <c r="H11" s="18" t="s">
        <v>3940</v>
      </c>
      <c r="I11" s="18">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6</v>
      </c>
      <c r="J11" s="18" t="s">
        <v>1742</v>
      </c>
      <c r="K11" s="18" t="s">
        <v>95</v>
      </c>
      <c r="L11" s="28" t="s">
        <v>814</v>
      </c>
      <c r="M11" s="18" t="s">
        <v>3941</v>
      </c>
      <c r="N11" s="18">
        <f ca="1">IF($D11=1,VLOOKUP(1,INDIRECT(第1問問題レベル,0),IF(MOD(INT($C11*100),2)=1,3,2),0),IF($D11=2,VLOOKUP(2,INDIRECT(第2問問題レベル,0),IF(MOD(INT($C11*100),2)=1,3,2),0),IF($D11=3,VLOOKUP(3,INDIRECT(第3問問題レベル,0),IF(MOD(INT($C11*100),2)=1,3,2),0),IF($D11=4,VLOOKUP(4,INDIRECT(第4問問題レベル,0),IF(MOD(INT($C11*100),2)=1,3,2),0),IF($D11=5,VLOOKUP(5,INDIRECT(第5問問題レベル,0),IF(MOD(INT($C11*100),2)=1,3,2),0),IF($D11=6,VLOOKUP(6,INDIRECT(第6問問題レベル,0),IF(MOD(INT($C11*100),2)=1,3,2),0),0))))))</f>
        <v>2</v>
      </c>
      <c r="O11" s="18" t="s">
        <v>1743</v>
      </c>
      <c r="P11" s="18"/>
      <c r="S11" s="18" t="s">
        <v>54</v>
      </c>
      <c r="T11" s="28" t="s">
        <v>814</v>
      </c>
      <c r="U11" s="18" t="s">
        <v>1744</v>
      </c>
      <c r="V11" s="18"/>
      <c r="W11" s="18"/>
      <c r="X11" s="18" t="s">
        <v>1745</v>
      </c>
      <c r="AA11" s="18" t="s">
        <v>2737</v>
      </c>
      <c r="AB11" s="28" t="s">
        <v>814</v>
      </c>
      <c r="AC11" s="18"/>
      <c r="AF11" s="18"/>
      <c r="AG11" s="18"/>
      <c r="AH11" s="18"/>
      <c r="AI11" s="18"/>
      <c r="AJ11" s="3" t="str">
        <f t="shared" ca="1" si="1"/>
        <v>どうぶつえんにキリンが　6とう、ライオンが　2とう　います。どちらが　なんとう　すくないですか。</v>
      </c>
    </row>
    <row r="12" spans="1:36" ht="57">
      <c r="A12" s="3" t="s">
        <v>3468</v>
      </c>
      <c r="B12" s="3">
        <v>10</v>
      </c>
      <c r="C12" s="18">
        <f t="shared" ca="1" si="0"/>
        <v>0.81308838143521855</v>
      </c>
      <c r="D12" s="18">
        <f t="shared" ca="1" si="2"/>
        <v>7</v>
      </c>
      <c r="E12" s="18" t="s">
        <v>3942</v>
      </c>
      <c r="F12" s="18">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G12" s="18" t="str">
        <f ca="1">IF(MOD(F12,10)=0,"ぴき",IF(MOD(F12,10)=1,"ぴき",IF(MOD(F12,10)=6,"ぴき",IF(MOD(F12,10)=3,"びき","ひき"))))</f>
        <v>ぴき</v>
      </c>
      <c r="H12" s="18"/>
      <c r="I12" s="18"/>
      <c r="J12" s="18"/>
      <c r="K12" s="18" t="s">
        <v>95</v>
      </c>
      <c r="L12" s="28" t="s">
        <v>814</v>
      </c>
      <c r="M12" s="18" t="s">
        <v>3624</v>
      </c>
      <c r="N12" s="18">
        <f ca="1">IF($D12=1,VLOOKUP(1,INDIRECT(第1問問題レベル,0),IF(MOD(INT($C12*100),2)=1,3,2),0),IF($D12=2,VLOOKUP(2,INDIRECT(第2問問題レベル,0),IF(MOD(INT($C12*100),2)=1,3,2),0),IF($D12=3,VLOOKUP(3,INDIRECT(第3問問題レベル,0),IF(MOD(INT($C12*100),2)=1,3,2),0),IF($D12=4,VLOOKUP(4,INDIRECT(第4問問題レベル,0),IF(MOD(INT($C12*100),2)=1,3,2),0),IF($D12=5,VLOOKUP(5,INDIRECT(第5問問題レベル,0),IF(MOD(INT($C12*100),2)=1,3,2),0),IF($D12=6,VLOOKUP(6,INDIRECT(第6問問題レベル,0),IF(MOD(INT($C12*100),2)=1,3,2),0),0))))))</f>
        <v>0</v>
      </c>
      <c r="O12" s="18" t="str">
        <f ca="1">IF(MOD(N12,10)=0,"ぴき",IF(MOD(N12,10)=1,"ぴき",IF(MOD(N12,10)=6,"ぴき",IF(MOD(N12,10)=3,"びき","ひき"))))</f>
        <v>ぴき</v>
      </c>
      <c r="P12" s="18"/>
      <c r="S12" s="18" t="s">
        <v>54</v>
      </c>
      <c r="T12" s="28" t="s">
        <v>814</v>
      </c>
      <c r="U12" s="18" t="s">
        <v>1746</v>
      </c>
      <c r="V12" s="18"/>
      <c r="W12" s="18"/>
      <c r="X12" s="18" t="s">
        <v>1747</v>
      </c>
      <c r="AA12" s="18" t="s">
        <v>2739</v>
      </c>
      <c r="AB12" s="28" t="s">
        <v>814</v>
      </c>
      <c r="AC12" s="18"/>
      <c r="AF12" s="18"/>
      <c r="AG12" s="18"/>
      <c r="AH12" s="18"/>
      <c r="AI12" s="18"/>
      <c r="AJ12" s="3" t="str">
        <f t="shared" ca="1" si="1"/>
        <v>いけに　おやがめが　0ぴき、こがめが　0ぴき　います。おやがめ　と　こがめ　どちらが　なんびき　すくないですか。</v>
      </c>
    </row>
    <row r="13" spans="1:36" ht="42.75">
      <c r="A13" s="3" t="s">
        <v>3468</v>
      </c>
      <c r="B13" s="3">
        <v>11</v>
      </c>
      <c r="C13" s="18">
        <f t="shared" ca="1" si="0"/>
        <v>0.46031319151888239</v>
      </c>
      <c r="D13" s="18">
        <f t="shared" ca="1" si="2"/>
        <v>20</v>
      </c>
      <c r="E13" s="18" t="s">
        <v>3943</v>
      </c>
      <c r="F13" s="18">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G13" s="18" t="s">
        <v>1748</v>
      </c>
      <c r="H13" s="18"/>
      <c r="I13" s="18"/>
      <c r="J13" s="18"/>
      <c r="K13" s="18" t="s">
        <v>95</v>
      </c>
      <c r="L13" s="28" t="s">
        <v>814</v>
      </c>
      <c r="M13" s="18" t="s">
        <v>3935</v>
      </c>
      <c r="N13" s="18">
        <f ca="1">IF($D13=1,VLOOKUP(1,INDIRECT(第1問問題レベル,0),IF(MOD(INT($C13*100),2)=1,3,2),0),IF($D13=2,VLOOKUP(2,INDIRECT(第2問問題レベル,0),IF(MOD(INT($C13*100),2)=1,3,2),0),IF($D13=3,VLOOKUP(3,INDIRECT(第3問問題レベル,0),IF(MOD(INT($C13*100),2)=1,3,2),0),IF($D13=4,VLOOKUP(4,INDIRECT(第4問問題レベル,0),IF(MOD(INT($C13*100),2)=1,3,2),0),IF($D13=5,VLOOKUP(5,INDIRECT(第5問問題レベル,0),IF(MOD(INT($C13*100),2)=1,3,2),0),IF($D13=6,VLOOKUP(6,INDIRECT(第6問問題レベル,0),IF(MOD(INT($C13*100),2)=1,3,2),0),0))))))</f>
        <v>0</v>
      </c>
      <c r="O13" s="18" t="s">
        <v>1748</v>
      </c>
      <c r="P13" s="18" t="s">
        <v>1168</v>
      </c>
      <c r="S13" s="18" t="s">
        <v>54</v>
      </c>
      <c r="T13" s="28" t="s">
        <v>814</v>
      </c>
      <c r="U13" s="18" t="s">
        <v>1749</v>
      </c>
      <c r="V13" s="18"/>
      <c r="W13" s="18"/>
      <c r="X13" s="18" t="s">
        <v>1747</v>
      </c>
      <c r="AA13" s="18" t="s">
        <v>2740</v>
      </c>
      <c r="AB13" s="28" t="s">
        <v>814</v>
      </c>
      <c r="AC13" s="18"/>
      <c r="AF13" s="18"/>
      <c r="AG13" s="18"/>
      <c r="AH13" s="18"/>
      <c r="AI13" s="18"/>
      <c r="AJ13" s="3" t="str">
        <f t="shared" ca="1" si="1"/>
        <v>からすが　やねに　0わ、すずめが　でんせんに　0わ　とまって　います。からす　と　すずめ　どちらが　なんわ　すくないですか。</v>
      </c>
    </row>
    <row r="14" spans="1:36" ht="42.75">
      <c r="A14" s="3" t="s">
        <v>3468</v>
      </c>
      <c r="B14" s="3">
        <v>12</v>
      </c>
      <c r="C14" s="18">
        <f t="shared" ca="1" si="0"/>
        <v>0.40869080720314732</v>
      </c>
      <c r="D14" s="18">
        <f t="shared" ca="1" si="2"/>
        <v>21</v>
      </c>
      <c r="E14" s="18" t="s">
        <v>2734</v>
      </c>
      <c r="F14" s="18"/>
      <c r="G14" s="18"/>
      <c r="H14" s="18" t="s">
        <v>3944</v>
      </c>
      <c r="I14" s="18">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0</v>
      </c>
      <c r="J14" s="18" t="s">
        <v>1750</v>
      </c>
      <c r="K14" s="18" t="s">
        <v>95</v>
      </c>
      <c r="L14" s="28" t="s">
        <v>814</v>
      </c>
      <c r="M14" s="18" t="s">
        <v>3845</v>
      </c>
      <c r="N14" s="18">
        <f ca="1">IF($D14=1,VLOOKUP(1,INDIRECT(第1問問題レベル,0),IF(MOD(INT($C14*100),2)=1,3,2),0),IF($D14=2,VLOOKUP(2,INDIRECT(第2問問題レベル,0),IF(MOD(INT($C14*100),2)=1,3,2),0),IF($D14=3,VLOOKUP(3,INDIRECT(第3問問題レベル,0),IF(MOD(INT($C14*100),2)=1,3,2),0),IF($D14=4,VLOOKUP(4,INDIRECT(第4問問題レベル,0),IF(MOD(INT($C14*100),2)=1,3,2),0),IF($D14=5,VLOOKUP(5,INDIRECT(第5問問題レベル,0),IF(MOD(INT($C14*100),2)=1,3,2),0),IF($D14=6,VLOOKUP(6,INDIRECT(第6問問題レベル,0),IF(MOD(INT($C14*100),2)=1,3,2),0),0))))))</f>
        <v>0</v>
      </c>
      <c r="O14" s="18" t="s">
        <v>1750</v>
      </c>
      <c r="P14" s="18"/>
      <c r="S14" s="18" t="s">
        <v>119</v>
      </c>
      <c r="T14" s="28" t="s">
        <v>814</v>
      </c>
      <c r="U14" s="18" t="s">
        <v>1751</v>
      </c>
      <c r="V14" s="18"/>
      <c r="W14" s="18"/>
      <c r="X14" s="18" t="s">
        <v>1752</v>
      </c>
      <c r="AA14" s="18" t="s">
        <v>1753</v>
      </c>
      <c r="AB14" s="28" t="s">
        <v>814</v>
      </c>
      <c r="AC14" s="18"/>
      <c r="AF14" s="18"/>
      <c r="AG14" s="18"/>
      <c r="AH14" s="18"/>
      <c r="AI14" s="18"/>
      <c r="AJ14" s="3" t="str">
        <f t="shared" ca="1" si="1"/>
        <v>おみせで　すいかが　0こ、メロンが　0こ　うって　います。すいか　と　めろん　どっちが　なんこ　おおく　うっていますか。</v>
      </c>
    </row>
    <row r="15" spans="1:36" ht="57">
      <c r="A15" s="3" t="s">
        <v>3468</v>
      </c>
      <c r="B15" s="3">
        <v>13</v>
      </c>
      <c r="C15" s="18">
        <f t="shared" ca="1" si="0"/>
        <v>0.63031983402875635</v>
      </c>
      <c r="D15" s="18">
        <f t="shared" ca="1" si="2"/>
        <v>13</v>
      </c>
      <c r="E15" s="18" t="s">
        <v>1754</v>
      </c>
      <c r="F15" s="18"/>
      <c r="G15" s="18"/>
      <c r="H15" s="18" t="s">
        <v>3755</v>
      </c>
      <c r="I15" s="18">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0</v>
      </c>
      <c r="J15" s="18" t="s">
        <v>1755</v>
      </c>
      <c r="K15" s="18" t="s">
        <v>35</v>
      </c>
      <c r="L15" s="28" t="s">
        <v>814</v>
      </c>
      <c r="M15" s="18" t="s">
        <v>1756</v>
      </c>
      <c r="N15" s="18">
        <f ca="1">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0</v>
      </c>
      <c r="O15" s="18" t="s">
        <v>1757</v>
      </c>
      <c r="P15" s="18"/>
      <c r="S15" s="18" t="s">
        <v>35</v>
      </c>
      <c r="T15" s="28" t="s">
        <v>814</v>
      </c>
      <c r="U15" s="18" t="s">
        <v>1758</v>
      </c>
      <c r="V15" s="18"/>
      <c r="W15" s="18"/>
      <c r="X15" s="18" t="s">
        <v>1759</v>
      </c>
      <c r="AA15" s="18" t="s">
        <v>1760</v>
      </c>
      <c r="AB15" s="28" t="s">
        <v>814</v>
      </c>
      <c r="AC15" s="18"/>
      <c r="AF15" s="18"/>
      <c r="AG15" s="18"/>
      <c r="AH15" s="18"/>
      <c r="AI15" s="18"/>
      <c r="AJ15" s="3" t="str">
        <f t="shared" ca="1" si="1"/>
        <v>みきさんは、おりがみを　0まい　もっています。えりさんは、0まい　もっています。みきさん　と　えりさん　どちらが　なんまい　おりがみをたくさん　もっていますか。</v>
      </c>
    </row>
    <row r="16" spans="1:36" ht="57">
      <c r="A16" s="3" t="s">
        <v>3468</v>
      </c>
      <c r="B16" s="3">
        <v>14</v>
      </c>
      <c r="C16" s="18">
        <f t="shared" ca="1" si="0"/>
        <v>0.92275280509431445</v>
      </c>
      <c r="D16" s="18">
        <f t="shared" ca="1" si="2"/>
        <v>3</v>
      </c>
      <c r="E16" s="18" t="s">
        <v>1761</v>
      </c>
      <c r="F16" s="18"/>
      <c r="G16" s="18"/>
      <c r="H16" s="18" t="s">
        <v>1762</v>
      </c>
      <c r="I16" s="18"/>
      <c r="J16" s="18"/>
      <c r="K16" s="18" t="s">
        <v>1763</v>
      </c>
      <c r="L16" s="28" t="s">
        <v>814</v>
      </c>
      <c r="M16" s="18" t="s">
        <v>3945</v>
      </c>
      <c r="N16" s="18">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3</v>
      </c>
      <c r="O16" s="18" t="s">
        <v>1764</v>
      </c>
      <c r="P16" s="18" t="s">
        <v>3946</v>
      </c>
      <c r="Q16" s="18">
        <f ca="1">IF($D16=1,VLOOKUP(1,INDIRECT(第1問問題レベル,0),IF(MOD(INT($C16*100),2)=1,3,2),0),IF($D16=2,VLOOKUP(2,INDIRECT(第2問問題レベル,0),IF(MOD(INT($C16*100),2)=1,3,2),0),IF($D16=3,VLOOKUP(3,INDIRECT(第3問問題レベル,0),IF(MOD(INT($C16*100),2)=1,3,2),0),IF($D16=4,VLOOKUP(4,INDIRECT(第4問問題レベル,0),IF(MOD(INT($C16*100),2)=1,3,2),0),IF($D16=5,VLOOKUP(5,INDIRECT(第5問問題レベル,0),IF(MOD(INT($C16*100),2)=1,3,2),0),IF($D16=6,VLOOKUP(6,INDIRECT(第6問問題レベル,0),IF(MOD(INT($C16*100),2)=1,3,2),0),0))))))</f>
        <v>9</v>
      </c>
      <c r="R16" s="18" t="s">
        <v>1765</v>
      </c>
      <c r="S16" s="18" t="s">
        <v>1766</v>
      </c>
      <c r="T16" s="28" t="s">
        <v>814</v>
      </c>
      <c r="U16" s="18" t="s">
        <v>1767</v>
      </c>
      <c r="V16" s="18"/>
      <c r="W16" s="18"/>
      <c r="X16" s="18" t="s">
        <v>1768</v>
      </c>
      <c r="AA16" s="18" t="s">
        <v>1769</v>
      </c>
      <c r="AB16" s="28" t="s">
        <v>814</v>
      </c>
      <c r="AC16" s="18"/>
      <c r="AF16" s="18"/>
      <c r="AG16" s="18"/>
      <c r="AH16" s="18"/>
      <c r="AI16" s="18"/>
      <c r="AJ16" s="3" t="str">
        <f t="shared" ca="1" si="1"/>
        <v>みきさん　と　けんじくんは、まいにち　のぼりぼう　くらべを　しています。きょう、みきさんは　3かい、けんじくんは　9かい　のぼりました。どちらがなんかい　おおく　のぼりましたか。</v>
      </c>
    </row>
    <row r="17" spans="1:36" ht="42.75">
      <c r="A17" s="3" t="s">
        <v>3468</v>
      </c>
      <c r="B17" s="3">
        <v>15</v>
      </c>
      <c r="C17" s="18">
        <f t="shared" ca="1" si="0"/>
        <v>5.8662901143329726E-2</v>
      </c>
      <c r="D17" s="18">
        <f t="shared" ca="1" si="2"/>
        <v>32</v>
      </c>
      <c r="E17" s="18" t="s">
        <v>1770</v>
      </c>
      <c r="F17" s="18"/>
      <c r="G17" s="18"/>
      <c r="H17" s="18" t="s">
        <v>3947</v>
      </c>
      <c r="I17" s="18">
        <f ca="1">IF($D17=1,VLOOKUP(1,INDIRECT(第1問問題レベル,0),IF(MOD(INT($C17*100),2)=1,2,3),0),IF($D17=2,VLOOKUP(2,INDIRECT(第2問問題レベル,0),IF(MOD(INT($C17*100),2)=1,2,3),0),IF($D17=3,VLOOKUP(3,INDIRECT(第3問問題レベル,0),IF(MOD(INT($C17*100),2)=1,2,3),0),IF($D17=4,VLOOKUP(4,INDIRECT(第4問問題レベル,0),IF(MOD(INT($C17*100),2)=1,2,3),0),IF($D17=5,VLOOKUP(5,INDIRECT(第5問問題レベル,0),IF(MOD(INT($C17*100),2)=1,2,3),0),IF($D17=6,VLOOKUP(6,INDIRECT(第6問問題レベル,0),IF(MOD(INT($C17*100),2)=1,2,3),0),0))))))</f>
        <v>0</v>
      </c>
      <c r="J17" s="18" t="str">
        <f ca="1">IF(MOD(I17,10)=0,"ぽん",IF(MOD(I17,10)=1,"ぽん",IF(MOD(I17,10)=6,"ぽん",IF(MOD(I17,10)=3,"ぼん","ほん"))))</f>
        <v>ぽん</v>
      </c>
      <c r="K17" s="18" t="s">
        <v>95</v>
      </c>
      <c r="L17" s="28" t="s">
        <v>814</v>
      </c>
      <c r="M17" s="18" t="s">
        <v>3948</v>
      </c>
      <c r="N17" s="18">
        <f ca="1">IF($D17=1,VLOOKUP(1,INDIRECT(第1問問題レベル,0),IF(MOD(INT($C17*100),2)=1,3,2),0),IF($D17=2,VLOOKUP(2,INDIRECT(第2問問題レベル,0),IF(MOD(INT($C17*100),2)=1,3,2),0),IF($D17=3,VLOOKUP(3,INDIRECT(第3問問題レベル,0),IF(MOD(INT($C17*100),2)=1,3,2),0),IF($D17=4,VLOOKUP(4,INDIRECT(第4問問題レベル,0),IF(MOD(INT($C17*100),2)=1,3,2),0),IF($D17=5,VLOOKUP(5,INDIRECT(第5問問題レベル,0),IF(MOD(INT($C17*100),2)=1,3,2),0),IF($D17=6,VLOOKUP(6,INDIRECT(第6問問題レベル,0),IF(MOD(INT($C17*100),2)=1,3,2),0),0))))))</f>
        <v>0</v>
      </c>
      <c r="O17" s="18" t="str">
        <f ca="1">IF(MOD(N17,10)=0,"ぽん",IF(MOD(N17,10)=1,"ぽん",IF(MOD(N17,10)=6,"ぽん",IF(MOD(N17,10)=3,"ぼん","ほん"))))</f>
        <v>ぽん</v>
      </c>
      <c r="P17" s="18"/>
      <c r="S17" s="18" t="s">
        <v>55</v>
      </c>
      <c r="T17" s="28" t="s">
        <v>814</v>
      </c>
      <c r="U17" s="18" t="s">
        <v>1771</v>
      </c>
      <c r="V17" s="18"/>
      <c r="W17" s="18"/>
      <c r="X17" s="18" t="s">
        <v>1772</v>
      </c>
      <c r="AA17" s="18" t="s">
        <v>2737</v>
      </c>
      <c r="AB17" s="28" t="s">
        <v>814</v>
      </c>
      <c r="AC17" s="18"/>
      <c r="AF17" s="18"/>
      <c r="AG17" s="18"/>
      <c r="AH17" s="18"/>
      <c r="AI17" s="18"/>
      <c r="AJ17" s="3" t="str">
        <f t="shared" ca="1" si="1"/>
        <v>かさたてに　きいろい　かさが　0ぽん、あかい　かさが　0ぽん　あります。きいろ　と　あか、どちらが　なんぼん　すくないですか。</v>
      </c>
    </row>
    <row r="18" spans="1:36" ht="42.75">
      <c r="A18" s="3" t="s">
        <v>3468</v>
      </c>
      <c r="B18" s="3">
        <v>16</v>
      </c>
      <c r="C18" s="18">
        <f t="shared" ca="1" si="0"/>
        <v>0.493984090193333</v>
      </c>
      <c r="D18" s="18">
        <f t="shared" ca="1" si="2"/>
        <v>19</v>
      </c>
      <c r="E18" s="18" t="s">
        <v>1773</v>
      </c>
      <c r="F18" s="18"/>
      <c r="G18" s="18"/>
      <c r="H18" s="18" t="s">
        <v>1774</v>
      </c>
      <c r="I18" s="18"/>
      <c r="J18" s="18"/>
      <c r="K18" s="18"/>
      <c r="L18" s="28" t="s">
        <v>814</v>
      </c>
      <c r="M18" s="18" t="s">
        <v>3949</v>
      </c>
      <c r="N18" s="18">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O18" s="18" t="str">
        <f ca="1">IF(MOD(N18,10)=0,"ぴき",IF(MOD(N18,10)=1,"ぴき",IF(MOD(N18,10)=6,"ぴき",IF(MOD(N18,10)=3,"びき","ひき"))))</f>
        <v>ぴき</v>
      </c>
      <c r="P18" s="18" t="s">
        <v>3950</v>
      </c>
      <c r="Q18" s="18">
        <f ca="1">IF($D18=1,VLOOKUP(1,INDIRECT(第1問問題レベル,0),IF(MOD(INT($C18*100),2)=1,3,2),0),IF($D18=2,VLOOKUP(2,INDIRECT(第2問問題レベル,0),IF(MOD(INT($C18*100),2)=1,3,2),0),IF($D18=3,VLOOKUP(3,INDIRECT(第3問問題レベル,0),IF(MOD(INT($C18*100),2)=1,3,2),0),IF($D18=4,VLOOKUP(4,INDIRECT(第4問問題レベル,0),IF(MOD(INT($C18*100),2)=1,3,2),0),IF($D18=5,VLOOKUP(5,INDIRECT(第5問問題レベル,0),IF(MOD(INT($C18*100),2)=1,3,2),0),IF($D18=6,VLOOKUP(6,INDIRECT(第6問問題レベル,0),IF(MOD(INT($C18*100),2)=1,3,2),0),0))))))</f>
        <v>0</v>
      </c>
      <c r="R18" s="18" t="str">
        <f ca="1">IF(MOD(Q18,10)=0,"ぴき",IF(MOD(Q18,10)=1,"ぴき",IF(MOD(Q18,10)=6,"ぴき",IF(MOD(Q18,10)=3,"びき","ひき"))))</f>
        <v>ぴき</v>
      </c>
      <c r="S18" s="18" t="s">
        <v>122</v>
      </c>
      <c r="T18" s="28" t="s">
        <v>814</v>
      </c>
      <c r="U18" s="18" t="s">
        <v>1775</v>
      </c>
      <c r="V18" s="18"/>
      <c r="W18" s="18"/>
      <c r="X18" s="18" t="s">
        <v>1776</v>
      </c>
      <c r="AA18" s="18" t="s">
        <v>1777</v>
      </c>
      <c r="AB18" s="28" t="s">
        <v>814</v>
      </c>
      <c r="AC18" s="18"/>
      <c r="AF18" s="18"/>
      <c r="AG18" s="18"/>
      <c r="AH18" s="18"/>
      <c r="AI18" s="18"/>
      <c r="AJ18" s="3" t="str">
        <f t="shared" ca="1" si="1"/>
        <v>さかなつりに　いきました。あじが　0ぴき、いわしが　0ぴき　つれました。あじ　と　いわし　どちらが　なんびきおおく　つれましたか。</v>
      </c>
    </row>
    <row r="19" spans="1:36" ht="42.75">
      <c r="A19" s="3" t="s">
        <v>3468</v>
      </c>
      <c r="B19" s="3">
        <v>17</v>
      </c>
      <c r="C19" s="18">
        <f t="shared" ca="1" si="0"/>
        <v>0.11519670535215754</v>
      </c>
      <c r="D19" s="18">
        <f t="shared" ca="1" si="2"/>
        <v>29</v>
      </c>
      <c r="E19" s="18" t="s">
        <v>1778</v>
      </c>
      <c r="F19" s="18"/>
      <c r="G19" s="18"/>
      <c r="H19" s="18" t="s">
        <v>3951</v>
      </c>
      <c r="I19" s="18">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J19" s="18" t="s">
        <v>1779</v>
      </c>
      <c r="K19" s="18" t="s">
        <v>95</v>
      </c>
      <c r="L19" s="28" t="s">
        <v>814</v>
      </c>
      <c r="M19" s="18" t="s">
        <v>3952</v>
      </c>
      <c r="N19" s="18">
        <f ca="1">IF($D19=1,VLOOKUP(1,INDIRECT(第1問問題レベル,0),IF(MOD(INT($C19*100),2)=1,3,2),0),IF($D19=2,VLOOKUP(2,INDIRECT(第2問問題レベル,0),IF(MOD(INT($C19*100),2)=1,3,2),0),IF($D19=3,VLOOKUP(3,INDIRECT(第3問問題レベル,0),IF(MOD(INT($C19*100),2)=1,3,2),0),IF($D19=4,VLOOKUP(4,INDIRECT(第4問問題レベル,0),IF(MOD(INT($C19*100),2)=1,3,2),0),IF($D19=5,VLOOKUP(5,INDIRECT(第5問問題レベル,0),IF(MOD(INT($C19*100),2)=1,3,2),0),IF($D19=6,VLOOKUP(6,INDIRECT(第6問問題レベル,0),IF(MOD(INT($C19*100),2)=1,3,2),0),0))))))</f>
        <v>0</v>
      </c>
      <c r="O19" s="18" t="s">
        <v>1779</v>
      </c>
      <c r="P19" s="18"/>
      <c r="S19" s="18" t="s">
        <v>71</v>
      </c>
      <c r="T19" s="28" t="s">
        <v>814</v>
      </c>
      <c r="U19" s="18" t="s">
        <v>1780</v>
      </c>
      <c r="V19" s="18"/>
      <c r="W19" s="18"/>
      <c r="X19" s="18" t="s">
        <v>1781</v>
      </c>
      <c r="AA19" s="18" t="s">
        <v>1782</v>
      </c>
      <c r="AB19" s="28" t="s">
        <v>814</v>
      </c>
      <c r="AC19" s="18"/>
      <c r="AF19" s="18"/>
      <c r="AG19" s="18"/>
      <c r="AH19" s="18"/>
      <c r="AI19" s="18"/>
      <c r="AJ19" s="3" t="str">
        <f t="shared" ca="1" si="1"/>
        <v>いもほりを　しました。おにいさんは　0こ、おとうとは　0こ　ほりました。どちらが　なんこ　おおく　ほりましたか。</v>
      </c>
    </row>
    <row r="20" spans="1:36" ht="28.5">
      <c r="A20" s="3" t="s">
        <v>3468</v>
      </c>
      <c r="B20" s="3">
        <v>18</v>
      </c>
      <c r="C20" s="18">
        <f t="shared" ca="1" si="0"/>
        <v>0.56007491713640833</v>
      </c>
      <c r="D20" s="18">
        <f t="shared" ca="1" si="2"/>
        <v>16</v>
      </c>
      <c r="E20" s="18" t="s">
        <v>1783</v>
      </c>
      <c r="F20" s="18"/>
      <c r="G20" s="18"/>
      <c r="H20" s="18" t="s">
        <v>1784</v>
      </c>
      <c r="I20" s="18"/>
      <c r="J20" s="18"/>
      <c r="K20" s="18" t="s">
        <v>380</v>
      </c>
      <c r="L20" s="28" t="s">
        <v>814</v>
      </c>
      <c r="M20" s="18" t="s">
        <v>1785</v>
      </c>
      <c r="N20" s="18"/>
      <c r="O20" s="18"/>
      <c r="P20" s="18" t="s">
        <v>3953</v>
      </c>
      <c r="Q20" s="18">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0</v>
      </c>
      <c r="R20" s="3" t="s">
        <v>1779</v>
      </c>
      <c r="S20" s="18" t="s">
        <v>96</v>
      </c>
      <c r="T20" s="28" t="s">
        <v>814</v>
      </c>
      <c r="U20" s="18" t="s">
        <v>1786</v>
      </c>
      <c r="V20" s="18">
        <f ca="1">IF($D20=1,VLOOKUP(1,INDIRECT(第1問問題レベル,0),IF(MOD(INT($C20*100),2)=1,3,2),0),IF($D20=2,VLOOKUP(2,INDIRECT(第2問問題レベル,0),IF(MOD(INT($C20*100),2)=1,3,2),0),IF($D20=3,VLOOKUP(3,INDIRECT(第3問問題レベル,0),IF(MOD(INT($C20*100),2)=1,3,2),0),IF($D20=4,VLOOKUP(4,INDIRECT(第4問問題レベル,0),IF(MOD(INT($C20*100),2)=1,3,2),0),IF($D20=5,VLOOKUP(5,INDIRECT(第5問問題レベル,0),IF(MOD(INT($C20*100),2)=1,3,2),0),IF($D20=6,VLOOKUP(6,INDIRECT(第6問問題レベル,0),IF(MOD(INT($C20*100),2)=1,3,2),0),0))))))</f>
        <v>0</v>
      </c>
      <c r="W20" s="18" t="s">
        <v>1779</v>
      </c>
      <c r="X20" s="18" t="s">
        <v>1787</v>
      </c>
      <c r="AA20" s="18"/>
      <c r="AB20" s="28" t="s">
        <v>814</v>
      </c>
      <c r="AC20" s="18" t="s">
        <v>2735</v>
      </c>
      <c r="AF20" s="18" t="s">
        <v>1788</v>
      </c>
      <c r="AG20" s="18"/>
      <c r="AH20" s="18"/>
      <c r="AI20" s="18" t="s">
        <v>1789</v>
      </c>
      <c r="AJ20" s="3" t="str">
        <f t="shared" ca="1" si="1"/>
        <v>ゆきだるま　たいかいを　しました。あかぐみは、ゆきだるまを　0こ　つくりました。しろぐみは、0こ　つくりました。どちらのくみが　なんこ　おおくつくりましたか。</v>
      </c>
    </row>
    <row r="21" spans="1:36" ht="28.5">
      <c r="A21" s="3" t="s">
        <v>3468</v>
      </c>
      <c r="B21" s="3">
        <v>19</v>
      </c>
      <c r="C21" s="18">
        <f t="shared" ca="1" si="0"/>
        <v>0.67169355215413096</v>
      </c>
      <c r="D21" s="18">
        <f t="shared" ca="1" si="2"/>
        <v>11</v>
      </c>
      <c r="E21" s="18" t="s">
        <v>3642</v>
      </c>
      <c r="F21" s="18">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G21" s="18" t="str">
        <f ca="1">IF(F21=1,"にん（ひとり）",IF(F21=2,"にん（ふたり）","にん"))</f>
        <v>にん</v>
      </c>
      <c r="H21" s="18"/>
      <c r="I21" s="18"/>
      <c r="J21" s="18"/>
      <c r="K21" s="18" t="s">
        <v>95</v>
      </c>
      <c r="L21" s="28" t="s">
        <v>814</v>
      </c>
      <c r="M21" s="18" t="s">
        <v>3643</v>
      </c>
      <c r="N21" s="18">
        <f ca="1">IF($D21=1,VLOOKUP(1,INDIRECT(第1問問題レベル,0),IF(MOD(INT($C21*100),2)=1,3,2),0),IF($D21=2,VLOOKUP(2,INDIRECT(第2問問題レベル,0),IF(MOD(INT($C21*100),2)=1,3,2),0),IF($D21=3,VLOOKUP(3,INDIRECT(第3問問題レベル,0),IF(MOD(INT($C21*100),2)=1,3,2),0),IF($D21=4,VLOOKUP(4,INDIRECT(第4問問題レベル,0),IF(MOD(INT($C21*100),2)=1,3,2),0),IF($D21=5,VLOOKUP(5,INDIRECT(第5問問題レベル,0),IF(MOD(INT($C21*100),2)=1,3,2),0),IF($D21=6,VLOOKUP(6,INDIRECT(第6問問題レベル,0),IF(MOD(INT($C21*100),2)=1,3,2),0),0))))))</f>
        <v>0</v>
      </c>
      <c r="O21" s="18" t="str">
        <f ca="1">IF(N21=1,"にん（ひとり）",IF(N21=2,"にん（ふたり）","にん"))</f>
        <v>にん</v>
      </c>
      <c r="P21" s="18"/>
      <c r="S21" s="18" t="s">
        <v>54</v>
      </c>
      <c r="T21" s="28" t="s">
        <v>814</v>
      </c>
      <c r="U21" s="18" t="s">
        <v>1790</v>
      </c>
      <c r="V21" s="18"/>
      <c r="W21" s="18"/>
      <c r="X21" s="18" t="s">
        <v>1791</v>
      </c>
      <c r="AA21" s="18" t="s">
        <v>1792</v>
      </c>
      <c r="AB21" s="28" t="s">
        <v>814</v>
      </c>
      <c r="AC21" s="18"/>
      <c r="AF21" s="18"/>
      <c r="AG21" s="18"/>
      <c r="AH21" s="18"/>
      <c r="AI21" s="18"/>
      <c r="AJ21" s="3" t="str">
        <f t="shared" ca="1" si="1"/>
        <v>あかおにが　0にん、あおおにが　0にん　います。どちらの　おにがたくさん　いますか。</v>
      </c>
    </row>
    <row r="22" spans="1:36" ht="42.75">
      <c r="A22" s="3" t="s">
        <v>3468</v>
      </c>
      <c r="B22" s="3">
        <v>20</v>
      </c>
      <c r="C22" s="18">
        <f t="shared" ca="1" si="0"/>
        <v>0.60184710790519791</v>
      </c>
      <c r="D22" s="18">
        <f t="shared" ca="1" si="2"/>
        <v>14</v>
      </c>
      <c r="E22" s="18" t="s">
        <v>995</v>
      </c>
      <c r="F22" s="18"/>
      <c r="G22" s="18"/>
      <c r="H22" s="18" t="s">
        <v>1793</v>
      </c>
      <c r="I22" s="18"/>
      <c r="J22" s="18"/>
      <c r="K22" s="18" t="s">
        <v>1794</v>
      </c>
      <c r="L22" s="28" t="s">
        <v>814</v>
      </c>
      <c r="M22" s="18" t="s">
        <v>1558</v>
      </c>
      <c r="N22" s="18"/>
      <c r="O22" s="18"/>
      <c r="P22" s="18" t="s">
        <v>1795</v>
      </c>
      <c r="Q22" s="18">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0</v>
      </c>
      <c r="R22" s="18" t="str">
        <f ca="1">IF(Q22=1,"にん（ひとり）",IF(Q22=2,"にん（ふたり）","にん"))</f>
        <v>にん</v>
      </c>
      <c r="S22" s="18" t="s">
        <v>1796</v>
      </c>
      <c r="T22" s="28" t="s">
        <v>814</v>
      </c>
      <c r="U22" s="18" t="s">
        <v>1797</v>
      </c>
      <c r="V22" s="18">
        <f ca="1">IF($D22=1,VLOOKUP(1,INDIRECT(第1問問題レベル,0),IF(MOD(INT($C22*100),2)=1,3,2),0),IF($D22=2,VLOOKUP(2,INDIRECT(第2問問題レベル,0),IF(MOD(INT($C22*100),2)=1,3,2),0),IF($D22=3,VLOOKUP(3,INDIRECT(第3問問題レベル,0),IF(MOD(INT($C22*100),2)=1,3,2),0),IF($D22=4,VLOOKUP(4,INDIRECT(第4問問題レベル,0),IF(MOD(INT($C22*100),2)=1,3,2),0),IF($D22=5,VLOOKUP(5,INDIRECT(第5問問題レベル,0),IF(MOD(INT($C22*100),2)=1,3,2),0),IF($D22=6,VLOOKUP(6,INDIRECT(第6問問題レベル,0),IF(MOD(INT($C22*100),2)=1,3,2),0),0))))))</f>
        <v>0</v>
      </c>
      <c r="W22" s="18" t="str">
        <f ca="1">IF(V22=1,"にん（ひとり）",IF(V22=2,"にん（ふたり）","にん"))</f>
        <v>にん</v>
      </c>
      <c r="X22" s="18" t="s">
        <v>78</v>
      </c>
      <c r="AA22" s="18"/>
      <c r="AB22" s="28" t="s">
        <v>814</v>
      </c>
      <c r="AC22" s="18" t="s">
        <v>1798</v>
      </c>
      <c r="AF22" s="18" t="s">
        <v>1799</v>
      </c>
      <c r="AG22" s="18"/>
      <c r="AH22" s="18"/>
      <c r="AI22" s="18" t="s">
        <v>2736</v>
      </c>
      <c r="AJ22" s="3" t="str">
        <f t="shared" ca="1" si="1"/>
        <v>バスにたくさんの　ひとが　のって　います。そのなかで　おとなは、0にん　です。こどもは、0にん　です。おとな　と　こども　どちらが　なんにん　すくないでしょう。</v>
      </c>
    </row>
    <row r="23" spans="1:36" ht="42.75">
      <c r="A23" s="3" t="s">
        <v>3468</v>
      </c>
      <c r="B23" s="3">
        <v>21</v>
      </c>
      <c r="C23" s="18">
        <f t="shared" ca="1" si="0"/>
        <v>0.74976740128107255</v>
      </c>
      <c r="D23" s="18">
        <f t="shared" ca="1" si="2"/>
        <v>9</v>
      </c>
      <c r="E23" s="18" t="s">
        <v>1800</v>
      </c>
      <c r="F23" s="18"/>
      <c r="G23" s="18"/>
      <c r="H23" s="18" t="s">
        <v>1801</v>
      </c>
      <c r="I23" s="18"/>
      <c r="J23" s="18"/>
      <c r="K23" s="18" t="s">
        <v>1637</v>
      </c>
      <c r="L23" s="28" t="s">
        <v>814</v>
      </c>
      <c r="M23" s="18" t="s">
        <v>1180</v>
      </c>
      <c r="N23" s="18">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0</v>
      </c>
      <c r="O23" s="18" t="s">
        <v>1779</v>
      </c>
      <c r="P23" s="18"/>
      <c r="S23" s="18" t="s">
        <v>87</v>
      </c>
      <c r="T23" s="28" t="s">
        <v>814</v>
      </c>
      <c r="U23" s="18" t="s">
        <v>1802</v>
      </c>
      <c r="V23" s="18">
        <f ca="1">IF($D23=1,VLOOKUP(1,INDIRECT(第1問問題レベル,0),IF(MOD(INT($C23*100),2)=1,3,2),0),IF($D23=2,VLOOKUP(2,INDIRECT(第2問問題レベル,0),IF(MOD(INT($C23*100),2)=1,3,2),0),IF($D23=3,VLOOKUP(3,INDIRECT(第3問問題レベル,0),IF(MOD(INT($C23*100),2)=1,3,2),0),IF($D23=4,VLOOKUP(4,INDIRECT(第4問問題レベル,0),IF(MOD(INT($C23*100),2)=1,3,2),0),IF($D23=5,VLOOKUP(5,INDIRECT(第5問問題レベル,0),IF(MOD(INT($C23*100),2)=1,3,2),0),IF($D23=6,VLOOKUP(6,INDIRECT(第6問問題レベル,0),IF(MOD(INT($C23*100),2)=1,3,2),0),0))))))</f>
        <v>0</v>
      </c>
      <c r="W23" s="18" t="s">
        <v>342</v>
      </c>
      <c r="X23" s="18"/>
      <c r="AA23" s="18" t="s">
        <v>1803</v>
      </c>
      <c r="AB23" s="28" t="s">
        <v>814</v>
      </c>
      <c r="AC23" s="18" t="s">
        <v>1804</v>
      </c>
      <c r="AF23" s="18" t="s">
        <v>1805</v>
      </c>
      <c r="AG23" s="18"/>
      <c r="AH23" s="18"/>
      <c r="AI23" s="18" t="s">
        <v>1806</v>
      </c>
      <c r="AJ23" s="3" t="str">
        <f t="shared" ca="1" si="1"/>
        <v>りなさん　と　けんたくんがくりひろいにいきました。りなさんは、0こ　ひろいました。けんたくんは、0こ　ひろいました。りなさん　と　けんたくん　どちらが　なんこ　おおくひろいましたか。</v>
      </c>
    </row>
    <row r="24" spans="1:36" ht="42.75">
      <c r="A24" s="3" t="s">
        <v>3468</v>
      </c>
      <c r="B24" s="3">
        <v>22</v>
      </c>
      <c r="C24" s="18">
        <f t="shared" ca="1" si="0"/>
        <v>0.89889744306335362</v>
      </c>
      <c r="D24" s="18">
        <f t="shared" ca="1" si="2"/>
        <v>4</v>
      </c>
      <c r="E24" s="18" t="s">
        <v>1194</v>
      </c>
      <c r="F24" s="18"/>
      <c r="G24" s="18"/>
      <c r="H24" s="18" t="s">
        <v>3954</v>
      </c>
      <c r="I24" s="18">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8</v>
      </c>
      <c r="J24" s="18" t="str">
        <f ca="1">IF(MOD(I24,10)=0,"ぽん",IF(MOD(I24,10)=1,"ぽん",IF(MOD(I24,10)=6,"ぽん",IF(MOD(I24,10)=3,"ぼん","ほん"))))</f>
        <v>ほん</v>
      </c>
      <c r="K24" s="18" t="s">
        <v>95</v>
      </c>
      <c r="L24" s="28" t="s">
        <v>814</v>
      </c>
      <c r="M24" s="18" t="s">
        <v>1807</v>
      </c>
      <c r="N24" s="18"/>
      <c r="O24" s="18"/>
      <c r="P24" s="18" t="s">
        <v>3954</v>
      </c>
      <c r="Q24" s="18">
        <f ca="1">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4</v>
      </c>
      <c r="R24" s="18" t="str">
        <f ca="1">IF(MOD(Q24,10)=0,"ぽん",IF(MOD(Q24,10)=1,"ぽん",IF(MOD(Q24,10)=6,"ぽん",IF(MOD(Q24,10)=3,"ぼん","ほん"))))</f>
        <v>ほん</v>
      </c>
      <c r="S24" s="18" t="s">
        <v>61</v>
      </c>
      <c r="T24" s="28" t="s">
        <v>814</v>
      </c>
      <c r="U24" s="18" t="s">
        <v>1808</v>
      </c>
      <c r="V24" s="18"/>
      <c r="W24" s="18"/>
      <c r="X24" s="18" t="s">
        <v>1813</v>
      </c>
      <c r="AA24" s="18" t="s">
        <v>1809</v>
      </c>
      <c r="AB24" s="28" t="s">
        <v>814</v>
      </c>
      <c r="AC24" s="18"/>
      <c r="AF24" s="18"/>
      <c r="AG24" s="18"/>
      <c r="AH24" s="18"/>
      <c r="AI24" s="18"/>
      <c r="AJ24" s="3" t="str">
        <f t="shared" ca="1" si="1"/>
        <v>あかいチューリップが　8ほん、きいろいチューリップが　4ほん　さきました。どっちの　いろが　なんぼん　おおく　さきましたか。</v>
      </c>
    </row>
    <row r="25" spans="1:36" ht="42.75">
      <c r="A25" s="3" t="s">
        <v>3468</v>
      </c>
      <c r="B25" s="3">
        <v>23</v>
      </c>
      <c r="C25" s="18">
        <f t="shared" ca="1" si="0"/>
        <v>0.13338021513959331</v>
      </c>
      <c r="D25" s="18">
        <f t="shared" ca="1" si="2"/>
        <v>28</v>
      </c>
      <c r="E25" s="18" t="s">
        <v>3955</v>
      </c>
      <c r="F25" s="18">
        <f t="shared" ref="F25" ca="1" si="3">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0</v>
      </c>
      <c r="G25" s="18" t="s">
        <v>1810</v>
      </c>
      <c r="H25" s="18"/>
      <c r="I25" s="18"/>
      <c r="J25" s="18"/>
      <c r="K25" s="18" t="s">
        <v>95</v>
      </c>
      <c r="L25" s="28" t="s">
        <v>814</v>
      </c>
      <c r="M25" s="18" t="s">
        <v>3956</v>
      </c>
      <c r="N25" s="18">
        <f ca="1">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0</v>
      </c>
      <c r="O25" s="18" t="s">
        <v>1811</v>
      </c>
      <c r="P25" s="18"/>
      <c r="S25" s="18" t="s">
        <v>54</v>
      </c>
      <c r="T25" s="28" t="s">
        <v>814</v>
      </c>
      <c r="U25" s="18" t="s">
        <v>1812</v>
      </c>
      <c r="V25" s="18"/>
      <c r="W25" s="18"/>
      <c r="X25" s="18" t="s">
        <v>1745</v>
      </c>
      <c r="AA25" s="18" t="s">
        <v>2737</v>
      </c>
      <c r="AB25" s="28" t="s">
        <v>814</v>
      </c>
      <c r="AC25" s="18"/>
      <c r="AF25" s="18"/>
      <c r="AG25" s="18"/>
      <c r="AH25" s="18"/>
      <c r="AI25" s="18"/>
      <c r="AJ25" s="3" t="str">
        <f t="shared" ca="1" si="1"/>
        <v>しろくまが　0とう、くろくまが　0とう　います。どちらが　なんとう　すくないですか。</v>
      </c>
    </row>
    <row r="26" spans="1:36" ht="42.75">
      <c r="A26" s="3" t="s">
        <v>3468</v>
      </c>
      <c r="B26" s="3">
        <v>24</v>
      </c>
      <c r="C26" s="18">
        <f t="shared" ca="1" si="0"/>
        <v>0.29022802869726572</v>
      </c>
      <c r="D26" s="18">
        <f t="shared" ca="1" si="2"/>
        <v>24</v>
      </c>
      <c r="E26" s="18" t="s">
        <v>1426</v>
      </c>
      <c r="F26" s="18"/>
      <c r="G26" s="18"/>
      <c r="H26" s="18" t="s">
        <v>3957</v>
      </c>
      <c r="I26" s="18">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0</v>
      </c>
      <c r="J26" s="18" t="s">
        <v>1814</v>
      </c>
      <c r="K26" s="18" t="s">
        <v>95</v>
      </c>
      <c r="L26" s="28" t="s">
        <v>814</v>
      </c>
      <c r="M26" s="18" t="s">
        <v>3958</v>
      </c>
      <c r="N26" s="18">
        <f ca="1">IF($D26=1,VLOOKUP(1,INDIRECT(第1問問題レベル,0),IF(MOD(INT($C26*100),2)=1,3,2),0),IF($D26=2,VLOOKUP(2,INDIRECT(第2問問題レベル,0),IF(MOD(INT($C26*100),2)=1,3,2),0),IF($D26=3,VLOOKUP(3,INDIRECT(第3問問題レベル,0),IF(MOD(INT($C26*100),2)=1,3,2),0),IF($D26=4,VLOOKUP(4,INDIRECT(第4問問題レベル,0),IF(MOD(INT($C26*100),2)=1,3,2),0),IF($D26=5,VLOOKUP(5,INDIRECT(第5問問題レベル,0),IF(MOD(INT($C26*100),2)=1,3,2),0),IF($D26=6,VLOOKUP(6,INDIRECT(第6問問題レベル,0),IF(MOD(INT($C26*100),2)=1,3,2),0),0))))))</f>
        <v>0</v>
      </c>
      <c r="O26" s="18" t="s">
        <v>1814</v>
      </c>
      <c r="P26" s="18"/>
      <c r="S26" s="18" t="s">
        <v>65</v>
      </c>
      <c r="T26" s="28" t="s">
        <v>814</v>
      </c>
      <c r="U26" s="18" t="s">
        <v>1815</v>
      </c>
      <c r="V26" s="18"/>
      <c r="W26" s="18"/>
      <c r="X26" s="18" t="s">
        <v>1816</v>
      </c>
      <c r="AA26" s="18" t="s">
        <v>1817</v>
      </c>
      <c r="AB26" s="28" t="s">
        <v>814</v>
      </c>
      <c r="AC26" s="18"/>
      <c r="AF26" s="18"/>
      <c r="AG26" s="18"/>
      <c r="AH26" s="18"/>
      <c r="AI26" s="18"/>
      <c r="AJ26" s="3" t="str">
        <f t="shared" ca="1" si="1"/>
        <v>みなとに　ボートが　0そう、ヨットが　0そう　とまって　います。どちらが　なんそう　おおく　とまって　いますか。</v>
      </c>
    </row>
    <row r="27" spans="1:36" ht="42.75">
      <c r="A27" s="3" t="s">
        <v>3468</v>
      </c>
      <c r="B27" s="3">
        <v>25</v>
      </c>
      <c r="C27" s="18">
        <f t="shared" ca="1" si="0"/>
        <v>0.24845378934218454</v>
      </c>
      <c r="D27" s="18">
        <f t="shared" ca="1" si="2"/>
        <v>25</v>
      </c>
      <c r="E27" s="18" t="s">
        <v>3959</v>
      </c>
      <c r="F27" s="18">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G27" s="18" t="s">
        <v>1819</v>
      </c>
      <c r="H27" s="18" t="s">
        <v>78</v>
      </c>
      <c r="I27" s="18"/>
      <c r="J27" s="18"/>
      <c r="K27" s="18"/>
      <c r="L27" s="28" t="s">
        <v>814</v>
      </c>
      <c r="M27" s="18" t="s">
        <v>3960</v>
      </c>
      <c r="N27" s="18">
        <f ca="1">IF($D27=1,VLOOKUP(1,INDIRECT(第1問問題レベル,0),IF(MOD(INT($C27*100),2)=1,3,2),0),IF($D27=2,VLOOKUP(2,INDIRECT(第2問問題レベル,0),IF(MOD(INT($C27*100),2)=1,3,2),0),IF($D27=3,VLOOKUP(3,INDIRECT(第3問問題レベル,0),IF(MOD(INT($C27*100),2)=1,3,2),0),IF($D27=4,VLOOKUP(4,INDIRECT(第4問問題レベル,0),IF(MOD(INT($C27*100),2)=1,3,2),0),IF($D27=5,VLOOKUP(5,INDIRECT(第5問問題レベル,0),IF(MOD(INT($C27*100),2)=1,3,2),0),IF($D27=6,VLOOKUP(6,INDIRECT(第6問問題レベル,0),IF(MOD(INT($C27*100),2)=1,3,2),0),0))))))</f>
        <v>0</v>
      </c>
      <c r="O27" s="18" t="s">
        <v>1819</v>
      </c>
      <c r="P27" s="18"/>
      <c r="S27" s="18" t="s">
        <v>78</v>
      </c>
      <c r="T27" s="28" t="s">
        <v>814</v>
      </c>
      <c r="U27" s="18" t="s">
        <v>1815</v>
      </c>
      <c r="V27" s="18"/>
      <c r="W27" s="18"/>
      <c r="X27" s="18" t="s">
        <v>1820</v>
      </c>
      <c r="AA27" s="18" t="s">
        <v>2741</v>
      </c>
      <c r="AB27" s="28" t="s">
        <v>814</v>
      </c>
      <c r="AC27" s="18"/>
      <c r="AF27" s="18"/>
      <c r="AG27" s="18"/>
      <c r="AH27" s="18"/>
      <c r="AI27" s="18"/>
      <c r="AJ27" s="3" t="str">
        <f t="shared" ca="1" si="1"/>
        <v>きみさんは　0さい　です。ゆうとくんは　0さい　です。どちらが　なんさい　とししたですか。</v>
      </c>
    </row>
    <row r="28" spans="1:36" ht="42.75">
      <c r="A28" s="3" t="s">
        <v>3468</v>
      </c>
      <c r="B28" s="3">
        <v>26</v>
      </c>
      <c r="C28" s="18">
        <f t="shared" ca="1" si="0"/>
        <v>0.2255346110297588</v>
      </c>
      <c r="D28" s="18">
        <f t="shared" ca="1" si="2"/>
        <v>26</v>
      </c>
      <c r="E28" s="18" t="s">
        <v>1821</v>
      </c>
      <c r="F28" s="18"/>
      <c r="G28" s="18"/>
      <c r="H28" s="18" t="s">
        <v>1822</v>
      </c>
      <c r="I28" s="18"/>
      <c r="J28" s="18"/>
      <c r="K28" s="18" t="s">
        <v>380</v>
      </c>
      <c r="L28" s="28" t="s">
        <v>814</v>
      </c>
      <c r="M28" s="18" t="s">
        <v>1165</v>
      </c>
      <c r="N28" s="18">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O28" s="18" t="str">
        <f ca="1">IF(MOD(N28,10)=0,"ぴき",IF(MOD(N28,10)=1,"ぴき",IF(MOD(N28,10)=6,"ぴき",IF(MOD(N28,10)=3,"びき","ひき"))))</f>
        <v>ぴき</v>
      </c>
      <c r="P28" s="18" t="s">
        <v>1823</v>
      </c>
      <c r="Q28" s="18"/>
      <c r="R28" s="18"/>
      <c r="S28" s="18" t="s">
        <v>1824</v>
      </c>
      <c r="T28" s="28" t="s">
        <v>814</v>
      </c>
      <c r="U28" s="18" t="s">
        <v>3961</v>
      </c>
      <c r="V28" s="18">
        <f ca="1">IF($D28=1,VLOOKUP(1,INDIRECT(第1問問題レベル,0),IF(MOD(INT($C28*100),2)=1,3,2),0),IF($D28=2,VLOOKUP(2,INDIRECT(第2問問題レベル,0),IF(MOD(INT($C28*100),2)=1,3,2),0),IF($D28=3,VLOOKUP(3,INDIRECT(第3問問題レベル,0),IF(MOD(INT($C28*100),2)=1,3,2),0),IF($D28=4,VLOOKUP(4,INDIRECT(第4問問題レベル,0),IF(MOD(INT($C28*100),2)=1,3,2),0),IF($D28=5,VLOOKUP(5,INDIRECT(第5問問題レベル,0),IF(MOD(INT($C28*100),2)=1,3,2),0),IF($D28=6,VLOOKUP(6,INDIRECT(第6問問題レベル,0),IF(MOD(INT($C28*100),2)=1,3,2),0),0))))))</f>
        <v>0</v>
      </c>
      <c r="W28" s="18" t="str">
        <f ca="1">IF(MOD(V28,10)=0,"ぴき",IF(MOD(V28,10)=1,"ぴき",IF(MOD(V28,10)=6,"ぴき",IF(MOD(V28,10)=3,"びき","ひき"))))</f>
        <v>ぴき</v>
      </c>
      <c r="X28" s="18" t="s">
        <v>1823</v>
      </c>
      <c r="AA28" s="18" t="s">
        <v>356</v>
      </c>
      <c r="AB28" s="28" t="s">
        <v>814</v>
      </c>
      <c r="AC28" s="18" t="s">
        <v>1709</v>
      </c>
      <c r="AF28" s="18" t="s">
        <v>1825</v>
      </c>
      <c r="AG28" s="18"/>
      <c r="AH28" s="18"/>
      <c r="AI28" s="18" t="s">
        <v>1826</v>
      </c>
      <c r="AJ28" s="3" t="str">
        <f t="shared" ca="1" si="1"/>
        <v>かぶとむし　とりを　しました。あやさんは、0ぴき　つかまえ　ました。あゆみさんは　0ぴき　つかまえ　ました。どちらが　なんびき　おおく　つかまえ　ましたか。</v>
      </c>
    </row>
    <row r="29" spans="1:36" ht="28.5">
      <c r="A29" s="3" t="s">
        <v>3468</v>
      </c>
      <c r="B29" s="3">
        <v>27</v>
      </c>
      <c r="C29" s="18">
        <f t="shared" ca="1" si="0"/>
        <v>0.10940320782391177</v>
      </c>
      <c r="D29" s="18">
        <f t="shared" ca="1" si="2"/>
        <v>30</v>
      </c>
      <c r="E29" s="18" t="s">
        <v>1827</v>
      </c>
      <c r="F29" s="18"/>
      <c r="G29" s="18"/>
      <c r="H29" s="18" t="s">
        <v>1828</v>
      </c>
      <c r="I29" s="18"/>
      <c r="J29" s="18"/>
      <c r="K29" s="18"/>
      <c r="L29" s="28" t="s">
        <v>814</v>
      </c>
      <c r="M29" s="18" t="s">
        <v>1829</v>
      </c>
      <c r="N29" s="18">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0</v>
      </c>
      <c r="O29" s="18" t="s">
        <v>1830</v>
      </c>
      <c r="P29" s="18"/>
      <c r="S29" s="18" t="s">
        <v>100</v>
      </c>
      <c r="T29" s="28" t="s">
        <v>814</v>
      </c>
      <c r="U29" s="18" t="s">
        <v>1831</v>
      </c>
      <c r="V29" s="18">
        <f ca="1">IF($D29=1,VLOOKUP(1,INDIRECT(第1問問題レベル,0),IF(MOD(INT($C29*100),2)=1,3,2),0),IF($D29=2,VLOOKUP(2,INDIRECT(第2問問題レベル,0),IF(MOD(INT($C29*100),2)=1,3,2),0),IF($D29=3,VLOOKUP(3,INDIRECT(第3問問題レベル,0),IF(MOD(INT($C29*100),2)=1,3,2),0),IF($D29=4,VLOOKUP(4,INDIRECT(第4問問題レベル,0),IF(MOD(INT($C29*100),2)=1,3,2),0),IF($D29=5,VLOOKUP(5,INDIRECT(第5問問題レベル,0),IF(MOD(INT($C29*100),2)=1,3,2),0),IF($D29=6,VLOOKUP(6,INDIRECT(第6問問題レベル,0),IF(MOD(INT($C29*100),2)=1,3,2),0),0))))))</f>
        <v>0</v>
      </c>
      <c r="W29" s="18" t="s">
        <v>1832</v>
      </c>
      <c r="X29" s="18" t="s">
        <v>1833</v>
      </c>
      <c r="AA29" s="18"/>
      <c r="AB29" s="28" t="s">
        <v>814</v>
      </c>
      <c r="AC29" s="18" t="s">
        <v>1834</v>
      </c>
      <c r="AF29" s="18" t="s">
        <v>1815</v>
      </c>
      <c r="AG29" s="18"/>
      <c r="AH29" s="18"/>
      <c r="AI29" s="18" t="s">
        <v>2742</v>
      </c>
      <c r="AJ29" s="3" t="str">
        <f t="shared" ca="1" si="1"/>
        <v>たまいれを　しました。あかぐみは、0こ　いれました。しろぐみは、0こ　いれました。なんこさで、どちらが　まけましたか。</v>
      </c>
    </row>
    <row r="30" spans="1:36" ht="57">
      <c r="A30" s="3" t="s">
        <v>3468</v>
      </c>
      <c r="B30" s="3">
        <v>28</v>
      </c>
      <c r="C30" s="18">
        <f t="shared" ca="1" si="0"/>
        <v>0.77341143062401707</v>
      </c>
      <c r="D30" s="18">
        <f t="shared" ca="1" si="2"/>
        <v>8</v>
      </c>
      <c r="E30" s="18" t="s">
        <v>3962</v>
      </c>
      <c r="F30" s="18">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0</v>
      </c>
      <c r="G30" s="18" t="s">
        <v>1830</v>
      </c>
      <c r="H30" s="18" t="s">
        <v>1835</v>
      </c>
      <c r="I30" s="18"/>
      <c r="J30" s="18"/>
      <c r="K30" s="18"/>
      <c r="L30" s="28" t="s">
        <v>814</v>
      </c>
      <c r="M30" s="18" t="s">
        <v>3963</v>
      </c>
      <c r="N30" s="18">
        <f ca="1">IF($D30=1,VLOOKUP(1,INDIRECT(第1問問題レベル,0),IF(MOD(INT($C30*100),2)=1,3,2),0),IF($D30=2,VLOOKUP(2,INDIRECT(第2問問題レベル,0),IF(MOD(INT($C30*100),2)=1,3,2),0),IF($D30=3,VLOOKUP(3,INDIRECT(第3問問題レベル,0),IF(MOD(INT($C30*100),2)=1,3,2),0),IF($D30=4,VLOOKUP(4,INDIRECT(第4問問題レベル,0),IF(MOD(INT($C30*100),2)=1,3,2),0),IF($D30=5,VLOOKUP(5,INDIRECT(第5問問題レベル,0),IF(MOD(INT($C30*100),2)=1,3,2),0),IF($D30=6,VLOOKUP(6,INDIRECT(第6問問題レベル,0),IF(MOD(INT($C30*100),2)=1,3,2),0),0))))))</f>
        <v>0</v>
      </c>
      <c r="O30" s="18" t="s">
        <v>1836</v>
      </c>
      <c r="P30" s="18" t="s">
        <v>98</v>
      </c>
      <c r="S30" s="18"/>
      <c r="T30" s="28" t="s">
        <v>814</v>
      </c>
      <c r="U30" s="18" t="s">
        <v>1837</v>
      </c>
      <c r="V30" s="18"/>
      <c r="W30" s="18"/>
      <c r="X30" s="18" t="s">
        <v>1838</v>
      </c>
      <c r="AA30" s="18" t="s">
        <v>1839</v>
      </c>
      <c r="AB30" s="28" t="s">
        <v>814</v>
      </c>
      <c r="AC30" s="18"/>
      <c r="AF30" s="18"/>
      <c r="AG30" s="18"/>
      <c r="AH30" s="18"/>
      <c r="AI30" s="18"/>
      <c r="AJ30" s="3" t="str">
        <f t="shared" ca="1" si="1"/>
        <v>あかい　ふうせんを　0こ　もらいました。きいろい　ふうせんを　0こ　もらいました。どっちの　いろの　ふうせんを　なんこ　おおくもらい　ましたか。</v>
      </c>
    </row>
    <row r="31" spans="1:36" ht="42.75">
      <c r="A31" s="3" t="s">
        <v>3468</v>
      </c>
      <c r="B31" s="3">
        <v>29</v>
      </c>
      <c r="C31" s="18">
        <f t="shared" ca="1" si="0"/>
        <v>0.53188940421769537</v>
      </c>
      <c r="D31" s="18">
        <f t="shared" ca="1" si="2"/>
        <v>17</v>
      </c>
      <c r="E31" s="18" t="s">
        <v>3964</v>
      </c>
      <c r="F31" s="18">
        <f ca="1">IF($D31=1,VLOOKUP(1,INDIRECT(第1問問題レベル,0),IF(MOD(INT($C31*100),2)=1,2,3),0),IF($D31=2,VLOOKUP(2,INDIRECT(第2問問題レベル,0),IF(MOD(INT($C31*100),2)=1,2,3),0),IF($D31=3,VLOOKUP(3,INDIRECT(第3問問題レベル,0),IF(MOD(INT($C31*100),2)=1,2,3),0),IF($D31=4,VLOOKUP(4,INDIRECT(第4問問題レベル,0),IF(MOD(INT($C31*100),2)=1,2,3),0),IF($D31=5,VLOOKUP(5,INDIRECT(第5問問題レベル,0),IF(MOD(INT($C31*100),2)=1,2,3),0),IF($D31=6,VLOOKUP(6,INDIRECT(第6問問題レベル,0),IF(MOD(INT($C31*100),2)=1,2,3),0),0))))))</f>
        <v>0</v>
      </c>
      <c r="G31" s="18" t="s">
        <v>1840</v>
      </c>
      <c r="H31" s="18"/>
      <c r="I31" s="18"/>
      <c r="J31" s="18"/>
      <c r="K31" s="18" t="s">
        <v>95</v>
      </c>
      <c r="L31" s="28" t="s">
        <v>814</v>
      </c>
      <c r="M31" s="18" t="s">
        <v>3965</v>
      </c>
      <c r="N31" s="18">
        <f ca="1">IF($D31=1,VLOOKUP(1,INDIRECT(第1問問題レベル,0),IF(MOD(INT($C31*100),2)=1,3,2),0),IF($D31=2,VLOOKUP(2,INDIRECT(第2問問題レベル,0),IF(MOD(INT($C31*100),2)=1,3,2),0),IF($D31=3,VLOOKUP(3,INDIRECT(第3問問題レベル,0),IF(MOD(INT($C31*100),2)=1,3,2),0),IF($D31=4,VLOOKUP(4,INDIRECT(第4問問題レベル,0),IF(MOD(INT($C31*100),2)=1,3,2),0),IF($D31=5,VLOOKUP(5,INDIRECT(第5問問題レベル,0),IF(MOD(INT($C31*100),2)=1,3,2),0),IF($D31=6,VLOOKUP(6,INDIRECT(第6問問題レベル,0),IF(MOD(INT($C31*100),2)=1,3,2),0),0))))))</f>
        <v>0</v>
      </c>
      <c r="O31" s="18" t="s">
        <v>1840</v>
      </c>
      <c r="P31" s="18"/>
      <c r="S31" s="18" t="s">
        <v>101</v>
      </c>
      <c r="T31" s="28" t="s">
        <v>814</v>
      </c>
      <c r="U31" s="18" t="s">
        <v>1812</v>
      </c>
      <c r="V31" s="18"/>
      <c r="W31" s="18"/>
      <c r="X31" s="18" t="s">
        <v>1841</v>
      </c>
      <c r="AA31" s="18" t="s">
        <v>1842</v>
      </c>
      <c r="AB31" s="28" t="s">
        <v>814</v>
      </c>
      <c r="AC31" s="18"/>
      <c r="AF31" s="18"/>
      <c r="AG31" s="18"/>
      <c r="AH31" s="18"/>
      <c r="AI31" s="18"/>
      <c r="AJ31" s="3" t="str">
        <f t="shared" ca="1" si="1"/>
        <v>さきさんは　なわとびを　0かい、じゅんこさんは　0かい　とびました。どちらが　なんかい　おおく　とびましたか。</v>
      </c>
    </row>
    <row r="32" spans="1:36" ht="42.75">
      <c r="A32" s="3" t="s">
        <v>3468</v>
      </c>
      <c r="B32" s="3">
        <v>30</v>
      </c>
      <c r="C32" s="18">
        <f t="shared" ca="1" si="0"/>
        <v>7.060000422791135E-2</v>
      </c>
      <c r="D32" s="18">
        <f t="shared" ca="1" si="2"/>
        <v>31</v>
      </c>
      <c r="E32" s="18" t="s">
        <v>1843</v>
      </c>
      <c r="F32" s="18"/>
      <c r="G32" s="18"/>
      <c r="H32" s="18" t="s">
        <v>3850</v>
      </c>
      <c r="I32" s="18">
        <f ca="1">IF($D32=1,VLOOKUP(1,INDIRECT(第1問問題レベル,0),IF(MOD(INT($C32*100),2)=1,2,3),0),IF($D32=2,VLOOKUP(2,INDIRECT(第2問問題レベル,0),IF(MOD(INT($C32*100),2)=1,2,3),0),IF($D32=3,VLOOKUP(3,INDIRECT(第3問問題レベル,0),IF(MOD(INT($C32*100),2)=1,2,3),0),IF($D32=4,VLOOKUP(4,INDIRECT(第4問問題レベル,0),IF(MOD(INT($C32*100),2)=1,2,3),0),IF($D32=5,VLOOKUP(5,INDIRECT(第5問問題レベル,0),IF(MOD(INT($C32*100),2)=1,2,3),0),IF($D32=6,VLOOKUP(6,INDIRECT(第6問問題レベル,0),IF(MOD(INT($C32*100),2)=1,2,3),0),0))))))</f>
        <v>0</v>
      </c>
      <c r="J32" s="18" t="str">
        <f ca="1">IF(MOD(I32,10)=0,"ぴき",IF(MOD(I32,10)=1,"ぴき",IF(MOD(I32,10)=6,"ぴき",IF(MOD(I32,10)=3,"びき","ひき"))))</f>
        <v>ぴき</v>
      </c>
      <c r="K32" s="18" t="s">
        <v>1844</v>
      </c>
      <c r="L32" s="28" t="s">
        <v>814</v>
      </c>
      <c r="M32" s="18" t="s">
        <v>1845</v>
      </c>
      <c r="N32" s="18">
        <f ca="1">IF($D32=1,VLOOKUP(1,INDIRECT(第1問問題レベル,0),IF(MOD(INT($C32*100),2)=1,3,2),0),IF($D32=2,VLOOKUP(2,INDIRECT(第2問問題レベル,0),IF(MOD(INT($C32*100),2)=1,3,2),0),IF($D32=3,VLOOKUP(3,INDIRECT(第3問問題レベル,0),IF(MOD(INT($C32*100),2)=1,3,2),0),IF($D32=4,VLOOKUP(4,INDIRECT(第4問問題レベル,0),IF(MOD(INT($C32*100),2)=1,3,2),0),IF($D32=5,VLOOKUP(5,INDIRECT(第5問問題レベル,0),IF(MOD(INT($C32*100),2)=1,3,2),0),IF($D32=6,VLOOKUP(6,INDIRECT(第6問問題レベル,0),IF(MOD(INT($C32*100),2)=1,3,2),0),0))))))</f>
        <v>0</v>
      </c>
      <c r="O32" s="18" t="str">
        <f ca="1">IF(MOD(N32,10)=0,"ぴき",IF(MOD(N32,10)=1,"ぴき",IF(MOD(N32,10)=6,"ぴき",IF(MOD(N32,10)=3,"びき","ひき"))))</f>
        <v>ぴき</v>
      </c>
      <c r="P32" s="18"/>
      <c r="S32" s="18" t="s">
        <v>63</v>
      </c>
      <c r="T32" s="28" t="s">
        <v>814</v>
      </c>
      <c r="U32" s="18" t="s">
        <v>1846</v>
      </c>
      <c r="V32" s="18"/>
      <c r="W32" s="18"/>
      <c r="X32" s="18" t="s">
        <v>1847</v>
      </c>
      <c r="AA32" s="18" t="s">
        <v>1848</v>
      </c>
      <c r="AB32" s="28" t="s">
        <v>814</v>
      </c>
      <c r="AC32" s="18"/>
      <c r="AF32" s="18"/>
      <c r="AG32" s="18"/>
      <c r="AH32" s="18"/>
      <c r="AI32" s="18"/>
      <c r="AJ32" s="3" t="str">
        <f t="shared" ca="1" si="1"/>
        <v>けんたくんは、さかなを　0ぴき　つりました。あかねさんは、0ぴき　つりました。どちらが　なんびき　おおく　つりましたか。</v>
      </c>
    </row>
    <row r="33" spans="1:36" ht="57">
      <c r="A33" s="3" t="s">
        <v>3468</v>
      </c>
      <c r="B33" s="3">
        <v>31</v>
      </c>
      <c r="C33" s="18">
        <f t="shared" ca="1" si="0"/>
        <v>0.67201159856212456</v>
      </c>
      <c r="D33" s="18">
        <f t="shared" ca="1" si="2"/>
        <v>10</v>
      </c>
      <c r="E33" s="18" t="s">
        <v>1849</v>
      </c>
      <c r="F33" s="18"/>
      <c r="G33" s="18"/>
      <c r="H33" s="18" t="s">
        <v>1850</v>
      </c>
      <c r="I33" s="18"/>
      <c r="J33" s="18"/>
      <c r="K33" s="18" t="s">
        <v>1851</v>
      </c>
      <c r="L33" s="28" t="s">
        <v>814</v>
      </c>
      <c r="M33" s="18" t="s">
        <v>3966</v>
      </c>
      <c r="N33" s="18">
        <f ca="1">IF($D33=1,VLOOKUP(1,INDIRECT(第1問問題レベル,0),IF(MOD(INT($C33*100),2)=1,2,3),0),IF($D33=2,VLOOKUP(2,INDIRECT(第2問問題レベル,0),IF(MOD(INT($C33*100),2)=1,2,3),0),IF($D33=3,VLOOKUP(3,INDIRECT(第3問問題レベル,0),IF(MOD(INT($C33*100),2)=1,2,3),0),IF($D33=4,VLOOKUP(4,INDIRECT(第4問問題レベル,0),IF(MOD(INT($C33*100),2)=1,2,3),0),IF($D33=5,VLOOKUP(5,INDIRECT(第5問問題レベル,0),IF(MOD(INT($C33*100),2)=1,2,3),0),IF($D33=6,VLOOKUP(6,INDIRECT(第6問問題レベル,0),IF(MOD(INT($C33*100),2)=1,2,3),0),0))))))</f>
        <v>0</v>
      </c>
      <c r="O33" s="18" t="str">
        <f ca="1">IF(MOD(N33,10)=0,"ぴき",IF(MOD(N33,10)=1,"ぴき",IF(MOD(N33,10)=6,"ぴき",IF(MOD(N33,10)=3,"びき","ひき"))))</f>
        <v>ぴき</v>
      </c>
      <c r="P33" s="18" t="s">
        <v>3967</v>
      </c>
      <c r="Q33" s="18">
        <f ca="1">IF($D33=1,VLOOKUP(1,INDIRECT(第1問問題レベル,0),IF(MOD(INT($C33*100),2)=1,3,2),0),IF($D33=2,VLOOKUP(2,INDIRECT(第2問問題レベル,0),IF(MOD(INT($C33*100),2)=1,3,2),0),IF($D33=3,VLOOKUP(3,INDIRECT(第3問問題レベル,0),IF(MOD(INT($C33*100),2)=1,3,2),0),IF($D33=4,VLOOKUP(4,INDIRECT(第4問問題レベル,0),IF(MOD(INT($C33*100),2)=1,3,2),0),IF($D33=5,VLOOKUP(5,INDIRECT(第5問問題レベル,0),IF(MOD(INT($C33*100),2)=1,3,2),0),IF($D33=6,VLOOKUP(6,INDIRECT(第6問問題レベル,0),IF(MOD(INT($C33*100),2)=1,3,2),0),0))))))</f>
        <v>0</v>
      </c>
      <c r="R33" s="18" t="str">
        <f ca="1">IF(MOD(Q33,10)=0,"ぴき",IF(MOD(Q33,10)=1,"ぴき",IF(MOD(Q33,10)=6,"ぴき",IF(MOD(Q33,10)=3,"びき","ひき"))))</f>
        <v>ぴき</v>
      </c>
      <c r="S33" s="18" t="s">
        <v>1852</v>
      </c>
      <c r="T33" s="28" t="s">
        <v>814</v>
      </c>
      <c r="U33" s="18" t="s">
        <v>1853</v>
      </c>
      <c r="V33" s="18"/>
      <c r="W33" s="18"/>
      <c r="X33" s="18" t="s">
        <v>1854</v>
      </c>
      <c r="AA33" s="18" t="s">
        <v>1855</v>
      </c>
      <c r="AB33" s="28" t="s">
        <v>814</v>
      </c>
      <c r="AC33" s="18"/>
      <c r="AF33" s="18"/>
      <c r="AG33" s="18"/>
      <c r="AH33" s="18"/>
      <c r="AI33" s="18"/>
      <c r="AJ33" s="3" t="str">
        <f t="shared" ca="1" si="1"/>
        <v>あかねさん　と　ゆうすけくんが　おりづるを　おっています。あかねさんは　0ぴき、ゆうすけくんは　0ぴき　おりました。どちらが　なんびき　おおく　おりましたか。</v>
      </c>
    </row>
    <row r="34" spans="1:36" ht="28.5">
      <c r="A34" s="3" t="s">
        <v>3468</v>
      </c>
      <c r="B34" s="3">
        <v>32</v>
      </c>
      <c r="C34" s="18">
        <f t="shared" ca="1" si="0"/>
        <v>0.5159034119150615</v>
      </c>
      <c r="D34" s="18">
        <f t="shared" ca="1" si="2"/>
        <v>18</v>
      </c>
      <c r="E34" s="18" t="s">
        <v>1856</v>
      </c>
      <c r="F34" s="18"/>
      <c r="G34" s="18"/>
      <c r="H34" s="18" t="s">
        <v>3968</v>
      </c>
      <c r="I34" s="18">
        <f ca="1">IF($D34=1,VLOOKUP(1,INDIRECT(第1問問題レベル,0),IF(MOD(INT($C34*100),2)=1,2,3),0),IF($D34=2,VLOOKUP(2,INDIRECT(第2問問題レベル,0),IF(MOD(INT($C34*100),2)=1,2,3),0),IF($D34=3,VLOOKUP(3,INDIRECT(第3問問題レベル,0),IF(MOD(INT($C34*100),2)=1,2,3),0),IF($D34=4,VLOOKUP(4,INDIRECT(第4問問題レベル,0),IF(MOD(INT($C34*100),2)=1,2,3),0),IF($D34=5,VLOOKUP(5,INDIRECT(第5問問題レベル,0),IF(MOD(INT($C34*100),2)=1,2,3),0),IF($D34=6,VLOOKUP(6,INDIRECT(第6問問題レベル,0),IF(MOD(INT($C34*100),2)=1,2,3),0),0))))))</f>
        <v>0</v>
      </c>
      <c r="J34" s="18" t="s">
        <v>1857</v>
      </c>
      <c r="K34" s="18" t="s">
        <v>95</v>
      </c>
      <c r="L34" s="28" t="s">
        <v>814</v>
      </c>
      <c r="M34" s="18" t="s">
        <v>3969</v>
      </c>
      <c r="N34" s="18">
        <f ca="1">IF($D34=1,VLOOKUP(1,INDIRECT(第1問問題レベル,0),IF(MOD(INT($C34*100),2)=1,3,2),0),IF($D34=2,VLOOKUP(2,INDIRECT(第2問問題レベル,0),IF(MOD(INT($C34*100),2)=1,3,2),0),IF($D34=3,VLOOKUP(3,INDIRECT(第3問問題レベル,0),IF(MOD(INT($C34*100),2)=1,3,2),0),IF($D34=4,VLOOKUP(4,INDIRECT(第4問問題レベル,0),IF(MOD(INT($C34*100),2)=1,3,2),0),IF($D34=5,VLOOKUP(5,INDIRECT(第5問問題レベル,0),IF(MOD(INT($C34*100),2)=1,3,2),0),IF($D34=6,VLOOKUP(6,INDIRECT(第6問問題レベル,0),IF(MOD(INT($C34*100),2)=1,3,2),0),0))))))</f>
        <v>0</v>
      </c>
      <c r="O34" s="18" t="s">
        <v>1836</v>
      </c>
      <c r="P34" s="18" t="s">
        <v>1858</v>
      </c>
      <c r="S34" s="18"/>
      <c r="T34" s="28" t="s">
        <v>814</v>
      </c>
      <c r="U34" s="18" t="s">
        <v>1812</v>
      </c>
      <c r="V34" s="18"/>
      <c r="W34" s="18"/>
      <c r="X34" s="18" t="s">
        <v>1859</v>
      </c>
      <c r="AA34" s="18" t="s">
        <v>1860</v>
      </c>
      <c r="AB34" s="28" t="s">
        <v>814</v>
      </c>
      <c r="AC34" s="18"/>
      <c r="AF34" s="18"/>
      <c r="AG34" s="18"/>
      <c r="AH34" s="18"/>
      <c r="AI34" s="18"/>
      <c r="AJ34" s="3" t="str">
        <f t="shared" ca="1" si="1"/>
        <v>やおやさんでキャベツが　0こ、レタスが　0こ　うれました。どちらが　なんこ　おおく　うれましたか。</v>
      </c>
    </row>
    <row r="35" spans="1:36">
      <c r="C35" s="18"/>
      <c r="D35" s="18"/>
      <c r="E35" s="18"/>
      <c r="F35" s="18"/>
      <c r="G35" s="18"/>
      <c r="H35" s="18"/>
      <c r="I35" s="18"/>
      <c r="J35" s="18"/>
      <c r="K35" s="18"/>
      <c r="L35" s="28"/>
      <c r="M35" s="18"/>
      <c r="N35" s="18"/>
      <c r="O35" s="18"/>
      <c r="P35" s="18"/>
      <c r="S35" s="18"/>
      <c r="T35" s="28"/>
      <c r="U35" s="18"/>
      <c r="V35" s="18"/>
      <c r="W35" s="18"/>
      <c r="X35" s="18"/>
      <c r="AA35" s="18"/>
      <c r="AB35" s="28"/>
      <c r="AC35" s="18"/>
      <c r="AF35" s="18"/>
      <c r="AG35" s="18"/>
      <c r="AH35" s="18"/>
      <c r="AI35" s="18"/>
    </row>
    <row r="36" spans="1:36" ht="42.75">
      <c r="A36" s="3" t="s">
        <v>1877</v>
      </c>
      <c r="B36" s="3">
        <v>1</v>
      </c>
      <c r="C36" s="18">
        <f t="shared" ca="1" si="0"/>
        <v>0.3325656803085898</v>
      </c>
      <c r="D36" s="18">
        <f ca="1">RANK(C36,C$36:C$44,0)</f>
        <v>6</v>
      </c>
      <c r="E36" s="18" t="s">
        <v>3970</v>
      </c>
      <c r="F36" s="18">
        <f ca="1">N36+V36</f>
        <v>9</v>
      </c>
      <c r="G36" s="18" t="s">
        <v>1861</v>
      </c>
      <c r="H36" s="18"/>
      <c r="I36" s="18"/>
      <c r="J36" s="18"/>
      <c r="K36" s="18" t="s">
        <v>54</v>
      </c>
      <c r="L36" s="28" t="s">
        <v>814</v>
      </c>
      <c r="M36" s="18" t="s">
        <v>3971</v>
      </c>
      <c r="N36" s="18">
        <f ca="1">IF($D36=1,VLOOKUP(1,INDIRECT(第1問問題レベル,0),IF(MOD(INT($C36*100),2)=1,2,3),0),IF($D36=2,VLOOKUP(2,INDIRECT(第2問問題レベル,0),IF(MOD(INT($C36*100),2)=1,2,3),0),IF($D36=3,VLOOKUP(3,INDIRECT(第3問問題レベル,0),IF(MOD(INT($C36*100),2)=1,2,3),0),IF($D36=4,VLOOKUP(4,INDIRECT(第4問問題レベル,0),IF(MOD(INT($C36*100),2)=1,2,3),0),IF($D36=5,VLOOKUP(5,INDIRECT(第5問問題レベル,0),IF(MOD(INT($C36*100),2)=1,2,3),0),IF($D36=6,VLOOKUP(6,INDIRECT(第6問問題レベル,0),IF(MOD(INT($C36*100),2)=1,2,3),0),0))))))</f>
        <v>8</v>
      </c>
      <c r="O36" s="18" t="s">
        <v>1861</v>
      </c>
      <c r="P36" s="18"/>
      <c r="S36" s="18" t="s">
        <v>1862</v>
      </c>
      <c r="T36" s="28" t="s">
        <v>814</v>
      </c>
      <c r="U36" s="18" t="s">
        <v>3972</v>
      </c>
      <c r="V36" s="18">
        <f t="shared" ref="V36:V44" ca="1" si="4">IF($D36=1,VLOOKUP(1,INDIRECT(第1問問題レベル,0),IF(MOD(INT($C36*100),2)=1,3,2),0),IF($D36=2,VLOOKUP(2,INDIRECT(第2問問題レベル,0),IF(MOD(INT($C36*100),2)=1,3,2),0),IF($D36=3,VLOOKUP(3,INDIRECT(第3問問題レベル,0),IF(MOD(INT($C36*100),2)=1,3,2),0),IF($D36=4,VLOOKUP(4,INDIRECT(第4問問題レベル,0),IF(MOD(INT($C36*100),2)=1,3,2),0),IF($D36=5,VLOOKUP(5,INDIRECT(第5問問題レベル,0),IF(MOD(INT($C36*100),2)=1,3,2),0),IF($D36=6,VLOOKUP(6,INDIRECT(第6問問題レベル,0),IF(MOD(INT($C36*100),2)=1,3,2),0),0))))))</f>
        <v>1</v>
      </c>
      <c r="W36" s="18" t="s">
        <v>1861</v>
      </c>
      <c r="X36" s="18" t="s">
        <v>1864</v>
      </c>
      <c r="AA36" s="18"/>
      <c r="AB36" s="28" t="s">
        <v>814</v>
      </c>
      <c r="AC36" s="18" t="s">
        <v>1709</v>
      </c>
      <c r="AF36" s="18" t="s">
        <v>1863</v>
      </c>
      <c r="AG36" s="18"/>
      <c r="AH36" s="18"/>
      <c r="AI36" s="18" t="s">
        <v>2737</v>
      </c>
      <c r="AJ36" s="3" t="str">
        <f t="shared" ca="1" si="1"/>
        <v>くまが　9とう　います。くろくまは　8とう、しろくまは　1とう　です。どちらが　なんとう　すくないですか。</v>
      </c>
    </row>
    <row r="37" spans="1:36" ht="28.5">
      <c r="A37" s="3" t="s">
        <v>1877</v>
      </c>
      <c r="B37" s="3">
        <v>2</v>
      </c>
      <c r="C37" s="18">
        <f t="shared" ca="1" si="0"/>
        <v>0.93543656365156547</v>
      </c>
      <c r="D37" s="18">
        <f t="shared" ref="D37:D44" ca="1" si="5">RANK(C37,C$36:C$44,0)</f>
        <v>1</v>
      </c>
      <c r="E37" s="18" t="s">
        <v>3973</v>
      </c>
      <c r="F37" s="18">
        <f t="shared" ref="F37:F44" ca="1" si="6">N37+V37</f>
        <v>20</v>
      </c>
      <c r="G37" s="18" t="s">
        <v>1865</v>
      </c>
      <c r="H37" s="18" t="s">
        <v>1866</v>
      </c>
      <c r="I37" s="18"/>
      <c r="J37" s="18"/>
      <c r="K37" s="18"/>
      <c r="L37" s="28" t="s">
        <v>814</v>
      </c>
      <c r="M37" s="18" t="s">
        <v>3847</v>
      </c>
      <c r="N37" s="18">
        <f ca="1">IF($D37=1,VLOOKUP(1,INDIRECT(第1問問題レベル,0),IF(MOD(INT($C37*100),2)=1,2,3),0),IF($D37=2,VLOOKUP(2,INDIRECT(第2問問題レベル,0),IF(MOD(INT($C37*100),2)=1,2,3),0),IF($D37=3,VLOOKUP(3,INDIRECT(第3問問題レベル,0),IF(MOD(INT($C37*100),2)=1,2,3),0),IF($D37=4,VLOOKUP(4,INDIRECT(第4問問題レベル,0),IF(MOD(INT($C37*100),2)=1,2,3),0),IF($D37=5,VLOOKUP(5,INDIRECT(第5問問題レベル,0),IF(MOD(INT($C37*100),2)=1,2,3),0),IF($D37=6,VLOOKUP(6,INDIRECT(第6問問題レベル,0),IF(MOD(INT($C37*100),2)=1,2,3),0),0))))))</f>
        <v>19</v>
      </c>
      <c r="O37" s="18" t="s">
        <v>1830</v>
      </c>
      <c r="P37" s="18" t="s">
        <v>1867</v>
      </c>
      <c r="S37" s="18"/>
      <c r="T37" s="28" t="s">
        <v>814</v>
      </c>
      <c r="U37" s="18" t="s">
        <v>3907</v>
      </c>
      <c r="V37" s="18">
        <f t="shared" ca="1" si="4"/>
        <v>1</v>
      </c>
      <c r="W37" s="18" t="s">
        <v>1832</v>
      </c>
      <c r="X37" s="18" t="s">
        <v>1868</v>
      </c>
      <c r="AA37" s="18"/>
      <c r="AB37" s="28" t="s">
        <v>814</v>
      </c>
      <c r="AC37" s="18" t="s">
        <v>1869</v>
      </c>
      <c r="AF37" s="18" t="s">
        <v>1870</v>
      </c>
      <c r="AG37" s="18"/>
      <c r="AH37" s="18"/>
      <c r="AI37" s="18" t="s">
        <v>1871</v>
      </c>
      <c r="AJ37" s="3" t="str">
        <f t="shared" ca="1" si="1"/>
        <v>どんぐりが　20こ　あります。りすが　19こ、ハムスターが　1こ　たべました。どちらが　なんこ　おおく　たべましたか。</v>
      </c>
    </row>
    <row r="38" spans="1:36" ht="42.75">
      <c r="A38" s="3" t="s">
        <v>1877</v>
      </c>
      <c r="B38" s="3">
        <v>3</v>
      </c>
      <c r="C38" s="18">
        <f t="shared" ca="1" si="0"/>
        <v>0.57711406251343056</v>
      </c>
      <c r="D38" s="18">
        <f t="shared" ca="1" si="5"/>
        <v>4</v>
      </c>
      <c r="E38" s="18" t="s">
        <v>3844</v>
      </c>
      <c r="F38" s="18">
        <f t="shared" ca="1" si="6"/>
        <v>12</v>
      </c>
      <c r="G38" s="18" t="s">
        <v>1872</v>
      </c>
      <c r="H38" s="18"/>
      <c r="I38" s="18"/>
      <c r="J38" s="18"/>
      <c r="K38" s="18" t="s">
        <v>55</v>
      </c>
      <c r="L38" s="28" t="s">
        <v>814</v>
      </c>
      <c r="M38" s="18" t="s">
        <v>3974</v>
      </c>
      <c r="N38" s="18">
        <f ca="1">IF($D38=1,VLOOKUP(1,INDIRECT(第1問問題レベル,0),IF(MOD(INT($C38*100),2)=1,2,3),0),IF($D38=2,VLOOKUP(2,INDIRECT(第2問問題レベル,0),IF(MOD(INT($C38*100),2)=1,2,3),0),IF($D38=3,VLOOKUP(3,INDIRECT(第3問問題レベル,0),IF(MOD(INT($C38*100),2)=1,2,3),0),IF($D38=4,VLOOKUP(4,INDIRECT(第4問問題レベル,0),IF(MOD(INT($C38*100),2)=1,2,3),0),IF($D38=5,VLOOKUP(5,INDIRECT(第5問問題レベル,0),IF(MOD(INT($C38*100),2)=1,2,3),0),IF($D38=6,VLOOKUP(6,INDIRECT(第6問問題レベル,0),IF(MOD(INT($C38*100),2)=1,2,3),0),0))))))</f>
        <v>8</v>
      </c>
      <c r="O38" s="18" t="s">
        <v>1873</v>
      </c>
      <c r="P38" s="18" t="s">
        <v>1862</v>
      </c>
      <c r="S38" s="18"/>
      <c r="T38" s="28" t="s">
        <v>814</v>
      </c>
      <c r="U38" s="18" t="s">
        <v>3975</v>
      </c>
      <c r="V38" s="18">
        <f t="shared" ca="1" si="4"/>
        <v>4</v>
      </c>
      <c r="W38" s="18" t="s">
        <v>1872</v>
      </c>
      <c r="X38" s="18" t="s">
        <v>1874</v>
      </c>
      <c r="AA38" s="18"/>
      <c r="AB38" s="28" t="s">
        <v>814</v>
      </c>
      <c r="AC38" s="18" t="s">
        <v>1869</v>
      </c>
      <c r="AF38" s="18" t="s">
        <v>1875</v>
      </c>
      <c r="AG38" s="18"/>
      <c r="AH38" s="18"/>
      <c r="AI38" s="18" t="s">
        <v>1876</v>
      </c>
      <c r="AJ38" s="3" t="str">
        <f t="shared" ca="1" si="1"/>
        <v>いろがみが　12まい　あります。まゆさんは　8まい、ゆうたくんは　4まい　つかいました。どちらが　なんまい　おおく　つかいましたか。</v>
      </c>
    </row>
    <row r="39" spans="1:36" ht="28.5">
      <c r="A39" s="3" t="s">
        <v>1877</v>
      </c>
      <c r="B39" s="3">
        <v>4</v>
      </c>
      <c r="C39" s="18">
        <f t="shared" ca="1" si="0"/>
        <v>0.90718761156307137</v>
      </c>
      <c r="D39" s="18">
        <f t="shared" ca="1" si="5"/>
        <v>2</v>
      </c>
      <c r="E39" s="18" t="s">
        <v>3976</v>
      </c>
      <c r="F39" s="18">
        <f t="shared" ca="1" si="6"/>
        <v>19</v>
      </c>
      <c r="G39" s="18" t="s">
        <v>1836</v>
      </c>
      <c r="H39" s="18"/>
      <c r="I39" s="18"/>
      <c r="J39" s="18"/>
      <c r="K39" s="18" t="s">
        <v>61</v>
      </c>
      <c r="L39" s="28" t="s">
        <v>814</v>
      </c>
      <c r="M39" s="18" t="s">
        <v>3977</v>
      </c>
      <c r="N39" s="18">
        <f ca="1">IF($D39=1,VLOOKUP(1,INDIRECT(第1問問題レベル,0),IF(MOD(INT($C39*100),2)=1,2,3),0),IF($D39=2,VLOOKUP(2,INDIRECT(第2問問題レベル,0),IF(MOD(INT($C39*100),2)=1,2,3),0),IF($D39=3,VLOOKUP(3,INDIRECT(第3問問題レベル,0),IF(MOD(INT($C39*100),2)=1,2,3),0),IF($D39=4,VLOOKUP(4,INDIRECT(第4問問題レベル,0),IF(MOD(INT($C39*100),2)=1,2,3),0),IF($D39=5,VLOOKUP(5,INDIRECT(第5問問題レベル,0),IF(MOD(INT($C39*100),2)=1,2,3),0),IF($D39=6,VLOOKUP(6,INDIRECT(第6問問題レベル,0),IF(MOD(INT($C39*100),2)=1,2,3),0),0))))))</f>
        <v>7</v>
      </c>
      <c r="O39" s="18" t="s">
        <v>1830</v>
      </c>
      <c r="P39" s="18" t="s">
        <v>1879</v>
      </c>
      <c r="S39" s="18"/>
      <c r="T39" s="28" t="s">
        <v>814</v>
      </c>
      <c r="U39" s="18" t="s">
        <v>3978</v>
      </c>
      <c r="V39" s="18">
        <f t="shared" ca="1" si="4"/>
        <v>12</v>
      </c>
      <c r="W39" s="18" t="s">
        <v>1830</v>
      </c>
      <c r="X39" s="18"/>
      <c r="AA39" s="18" t="s">
        <v>61</v>
      </c>
      <c r="AB39" s="28" t="s">
        <v>814</v>
      </c>
      <c r="AC39" s="18" t="s">
        <v>1878</v>
      </c>
      <c r="AF39" s="18" t="s">
        <v>1880</v>
      </c>
      <c r="AG39" s="18"/>
      <c r="AH39" s="18"/>
      <c r="AI39" s="18" t="s">
        <v>1809</v>
      </c>
      <c r="AJ39" s="3" t="str">
        <f t="shared" ca="1" si="1"/>
        <v>はなが　19こ　さきました。あかいはなは　7こ　さきました。しろいはなは　12こ　さきました。どちらが　なんこ　おおく　さきましたか。</v>
      </c>
    </row>
    <row r="40" spans="1:36" ht="42.75">
      <c r="A40" s="3" t="s">
        <v>1877</v>
      </c>
      <c r="B40" s="3">
        <v>5</v>
      </c>
      <c r="C40" s="18">
        <f t="shared" ca="1" si="0"/>
        <v>5.8561296489124004E-2</v>
      </c>
      <c r="D40" s="18">
        <f t="shared" ca="1" si="5"/>
        <v>9</v>
      </c>
      <c r="E40" s="18" t="s">
        <v>3979</v>
      </c>
      <c r="F40" s="18">
        <f ca="1">Q40+V40</f>
        <v>0</v>
      </c>
      <c r="G40" s="18" t="s">
        <v>1881</v>
      </c>
      <c r="H40" s="18"/>
      <c r="I40" s="18"/>
      <c r="J40" s="18"/>
      <c r="K40" s="18" t="s">
        <v>54</v>
      </c>
      <c r="L40" s="28" t="s">
        <v>814</v>
      </c>
      <c r="M40" s="18" t="s">
        <v>1882</v>
      </c>
      <c r="N40" s="18"/>
      <c r="O40" s="18"/>
      <c r="P40" s="18" t="s">
        <v>1886</v>
      </c>
      <c r="Q40" s="18">
        <f ca="1">IF($D40=1,VLOOKUP(1,INDIRECT(第1問問題レベル,0),IF(MOD(INT($C40*100),2)=1,2,3),0),IF($D40=2,VLOOKUP(2,INDIRECT(第2問問題レベル,0),IF(MOD(INT($C40*100),2)=1,2,3),0),IF($D40=3,VLOOKUP(3,INDIRECT(第3問問題レベル,0),IF(MOD(INT($C40*100),2)=1,2,3),0),IF($D40=4,VLOOKUP(4,INDIRECT(第4問問題レベル,0),IF(MOD(INT($C40*100),2)=1,2,3),0),IF($D40=5,VLOOKUP(5,INDIRECT(第5問問題レベル,0),IF(MOD(INT($C40*100),2)=1,2,3),0),IF($D40=6,VLOOKUP(6,INDIRECT(第6問問題レベル,0),IF(MOD(INT($C40*100),2)=1,2,3),0),0))))))</f>
        <v>0</v>
      </c>
      <c r="R40" s="3" t="s">
        <v>1883</v>
      </c>
      <c r="S40" s="18" t="s">
        <v>1884</v>
      </c>
      <c r="T40" s="28" t="s">
        <v>814</v>
      </c>
      <c r="U40" s="18" t="s">
        <v>1885</v>
      </c>
      <c r="V40" s="18">
        <f t="shared" ca="1" si="4"/>
        <v>0</v>
      </c>
      <c r="W40" s="18" t="s">
        <v>1883</v>
      </c>
      <c r="X40" s="18"/>
      <c r="AA40" s="18" t="s">
        <v>78</v>
      </c>
      <c r="AB40" s="28" t="s">
        <v>814</v>
      </c>
      <c r="AC40" s="18" t="s">
        <v>1798</v>
      </c>
      <c r="AF40" s="18" t="s">
        <v>1887</v>
      </c>
      <c r="AG40" s="18"/>
      <c r="AH40" s="18"/>
      <c r="AI40" s="18" t="s">
        <v>1818</v>
      </c>
      <c r="AJ40" s="3" t="str">
        <f t="shared" ca="1" si="1"/>
        <v>ツバメが　0わ　います。そのうちおとなの　ツバメは、0わ　です。こどもの　ツバメは、0わ　です。おとな　と　こども　どちらが　なんわ　おおいですか。</v>
      </c>
    </row>
    <row r="41" spans="1:36" ht="42.75">
      <c r="A41" s="3" t="s">
        <v>1877</v>
      </c>
      <c r="B41" s="3">
        <v>6</v>
      </c>
      <c r="C41" s="18">
        <f t="shared" ca="1" si="0"/>
        <v>0.19641839674219486</v>
      </c>
      <c r="D41" s="18">
        <f t="shared" ca="1" si="5"/>
        <v>7</v>
      </c>
      <c r="E41" s="18" t="s">
        <v>1888</v>
      </c>
      <c r="F41" s="18"/>
      <c r="G41" s="18"/>
      <c r="H41" s="18" t="s">
        <v>105</v>
      </c>
      <c r="I41" s="18">
        <f ca="1">N41+V41</f>
        <v>0</v>
      </c>
      <c r="J41" s="18" t="str">
        <f ca="1">IF(I41=1,"にん（ひとり）",IF(I41=2,"にん（ふたり）","にん"))</f>
        <v>にん</v>
      </c>
      <c r="K41" s="18" t="s">
        <v>54</v>
      </c>
      <c r="L41" s="28" t="s">
        <v>814</v>
      </c>
      <c r="M41" s="18" t="s">
        <v>1889</v>
      </c>
      <c r="N41" s="18">
        <f ca="1">IF($D41=1,VLOOKUP(1,INDIRECT(第1問問題レベル,0),IF(MOD(INT($C41*100),2)=1,2,3),0),IF($D41=2,VLOOKUP(2,INDIRECT(第2問問題レベル,0),IF(MOD(INT($C41*100),2)=1,2,3),0),IF($D41=3,VLOOKUP(3,INDIRECT(第3問問題レベル,0),IF(MOD(INT($C41*100),2)=1,2,3),0),IF($D41=4,VLOOKUP(4,INDIRECT(第4問問題レベル,0),IF(MOD(INT($C41*100),2)=1,2,3),0),IF($D41=5,VLOOKUP(5,INDIRECT(第5問問題レベル,0),IF(MOD(INT($C41*100),2)=1,2,3),0),IF($D41=6,VLOOKUP(6,INDIRECT(第6問問題レベル,0),IF(MOD(INT($C41*100),2)=1,2,3),0),0))))))</f>
        <v>0</v>
      </c>
      <c r="O41" s="18" t="str">
        <f ca="1">IF(N41=1,"にん（ひとり）",IF(N41=2,"にん（ふたり）","にん"))</f>
        <v>にん</v>
      </c>
      <c r="P41" s="18" t="s">
        <v>1890</v>
      </c>
      <c r="S41" s="18"/>
      <c r="T41" s="28" t="s">
        <v>814</v>
      </c>
      <c r="U41" s="18" t="s">
        <v>1891</v>
      </c>
      <c r="V41" s="18">
        <f t="shared" ca="1" si="4"/>
        <v>0</v>
      </c>
      <c r="W41" s="18" t="str">
        <f ca="1">IF(V41=1,"にん（ひとり）",IF(V41=2,"にん（ふたり）","にん"))</f>
        <v>にん</v>
      </c>
      <c r="X41" s="18" t="s">
        <v>54</v>
      </c>
      <c r="AA41" s="18"/>
      <c r="AB41" s="28" t="s">
        <v>814</v>
      </c>
      <c r="AC41" s="18" t="s">
        <v>1892</v>
      </c>
      <c r="AF41" s="18" t="s">
        <v>1893</v>
      </c>
      <c r="AG41" s="18"/>
      <c r="AH41" s="18"/>
      <c r="AI41" s="18" t="s">
        <v>1818</v>
      </c>
      <c r="AJ41" s="3" t="str">
        <f t="shared" ca="1" si="1"/>
        <v>１くみ　と　２くみのこどもが　0にん　います。１くみの　こは、0にん　います。２くみの　こは、0にん　います。どちらの　くみの　こが　なんにん　おおいですか。</v>
      </c>
    </row>
    <row r="42" spans="1:36" ht="28.5">
      <c r="A42" s="3" t="s">
        <v>1877</v>
      </c>
      <c r="B42" s="3">
        <v>7</v>
      </c>
      <c r="C42" s="18">
        <f t="shared" ca="1" si="0"/>
        <v>0.17559778733867504</v>
      </c>
      <c r="D42" s="18">
        <f t="shared" ca="1" si="5"/>
        <v>8</v>
      </c>
      <c r="E42" s="18" t="s">
        <v>3980</v>
      </c>
      <c r="F42" s="18">
        <f t="shared" ca="1" si="6"/>
        <v>0</v>
      </c>
      <c r="G42" s="18" t="s">
        <v>1836</v>
      </c>
      <c r="H42" s="18"/>
      <c r="I42" s="18"/>
      <c r="J42" s="18"/>
      <c r="K42" s="18" t="s">
        <v>55</v>
      </c>
      <c r="L42" s="28" t="s">
        <v>814</v>
      </c>
      <c r="M42" s="18" t="s">
        <v>3733</v>
      </c>
      <c r="N42" s="18">
        <f ca="1">IF($D42=1,VLOOKUP(1,INDIRECT(第1問問題レベル,0),IF(MOD(INT($C42*100),2)=1,2,3),0),IF($D42=2,VLOOKUP(2,INDIRECT(第2問問題レベル,0),IF(MOD(INT($C42*100),2)=1,2,3),0),IF($D42=3,VLOOKUP(3,INDIRECT(第3問問題レベル,0),IF(MOD(INT($C42*100),2)=1,2,3),0),IF($D42=4,VLOOKUP(4,INDIRECT(第4問問題レベル,0),IF(MOD(INT($C42*100),2)=1,2,3),0),IF($D42=5,VLOOKUP(5,INDIRECT(第5問問題レベル,0),IF(MOD(INT($C42*100),2)=1,2,3),0),IF($D42=6,VLOOKUP(6,INDIRECT(第6問問題レベル,0),IF(MOD(INT($C42*100),2)=1,2,3),0),0))))))</f>
        <v>0</v>
      </c>
      <c r="O42" s="18" t="s">
        <v>1830</v>
      </c>
      <c r="P42" s="18" t="s">
        <v>1868</v>
      </c>
      <c r="S42" s="18"/>
      <c r="T42" s="28" t="s">
        <v>814</v>
      </c>
      <c r="U42" s="18" t="s">
        <v>1894</v>
      </c>
      <c r="V42" s="18">
        <f t="shared" ca="1" si="4"/>
        <v>0</v>
      </c>
      <c r="W42" s="18" t="s">
        <v>1830</v>
      </c>
      <c r="X42" s="18" t="s">
        <v>1868</v>
      </c>
      <c r="AA42" s="18"/>
      <c r="AB42" s="28" t="s">
        <v>814</v>
      </c>
      <c r="AC42" s="18" t="s">
        <v>1869</v>
      </c>
      <c r="AF42" s="18" t="s">
        <v>1895</v>
      </c>
      <c r="AG42" s="18"/>
      <c r="AH42" s="18"/>
      <c r="AI42" s="18" t="s">
        <v>1871</v>
      </c>
      <c r="AJ42" s="3" t="str">
        <f t="shared" ca="1" si="1"/>
        <v>あめが　0こ　あります。ようこさんは　0こ　たべました。いもうとは、0こ　たべました。どちらが　なんこ　おおく　たべましたか。</v>
      </c>
    </row>
    <row r="43" spans="1:36" ht="42.75">
      <c r="A43" s="3" t="s">
        <v>1877</v>
      </c>
      <c r="B43" s="3">
        <v>8</v>
      </c>
      <c r="C43" s="18">
        <f t="shared" ca="1" si="0"/>
        <v>0.42113036085542388</v>
      </c>
      <c r="D43" s="18">
        <f t="shared" ca="1" si="5"/>
        <v>5</v>
      </c>
      <c r="E43" s="18" t="s">
        <v>3981</v>
      </c>
      <c r="F43" s="18">
        <f t="shared" ca="1" si="6"/>
        <v>8</v>
      </c>
      <c r="G43" s="18" t="s">
        <v>1830</v>
      </c>
      <c r="H43" s="18"/>
      <c r="I43" s="18"/>
      <c r="J43" s="18"/>
      <c r="K43" s="18" t="s">
        <v>55</v>
      </c>
      <c r="L43" s="28" t="s">
        <v>814</v>
      </c>
      <c r="M43" s="18" t="s">
        <v>3982</v>
      </c>
      <c r="N43" s="18">
        <f ca="1">IF($D43=1,VLOOKUP(1,INDIRECT(第1問問題レベル,0),IF(MOD(INT($C43*100),2)=1,2,3),0),IF($D43=2,VLOOKUP(2,INDIRECT(第2問問題レベル,0),IF(MOD(INT($C43*100),2)=1,2,3),0),IF($D43=3,VLOOKUP(3,INDIRECT(第3問問題レベル,0),IF(MOD(INT($C43*100),2)=1,2,3),0),IF($D43=4,VLOOKUP(4,INDIRECT(第4問問題レベル,0),IF(MOD(INT($C43*100),2)=1,2,3),0),IF($D43=5,VLOOKUP(5,INDIRECT(第5問問題レベル,0),IF(MOD(INT($C43*100),2)=1,2,3),0),IF($D43=6,VLOOKUP(6,INDIRECT(第6問問題レベル,0),IF(MOD(INT($C43*100),2)=1,2,3),0),0))))))</f>
        <v>2</v>
      </c>
      <c r="O43" s="18" t="s">
        <v>1896</v>
      </c>
      <c r="P43" s="18" t="s">
        <v>1897</v>
      </c>
      <c r="S43" s="18"/>
      <c r="T43" s="28" t="s">
        <v>814</v>
      </c>
      <c r="U43" s="18" t="s">
        <v>3983</v>
      </c>
      <c r="V43" s="18">
        <f t="shared" ca="1" si="4"/>
        <v>6</v>
      </c>
      <c r="W43" s="18" t="s">
        <v>1836</v>
      </c>
      <c r="X43" s="18"/>
      <c r="AA43" s="18" t="s">
        <v>78</v>
      </c>
      <c r="AB43" s="28" t="s">
        <v>814</v>
      </c>
      <c r="AC43" s="18" t="s">
        <v>1898</v>
      </c>
      <c r="AF43" s="18" t="s">
        <v>1899</v>
      </c>
      <c r="AG43" s="18"/>
      <c r="AH43" s="18"/>
      <c r="AI43" s="18" t="s">
        <v>1900</v>
      </c>
      <c r="AJ43" s="3" t="str">
        <f t="shared" ca="1" si="1"/>
        <v>ぼうしが　8こ　あります。あおいぼうしが　2こ、みどりの　ぼうしが　6こ　です。どちらの　いろの　ぼうしが　なんこ　おおいですか。</v>
      </c>
    </row>
    <row r="44" spans="1:36" ht="28.5">
      <c r="A44" s="3" t="s">
        <v>1877</v>
      </c>
      <c r="B44" s="3">
        <v>9</v>
      </c>
      <c r="C44" s="18">
        <f t="shared" ca="1" si="0"/>
        <v>0.81163165687497285</v>
      </c>
      <c r="D44" s="18">
        <f t="shared" ca="1" si="5"/>
        <v>3</v>
      </c>
      <c r="E44" s="18" t="s">
        <v>3746</v>
      </c>
      <c r="F44" s="18">
        <f t="shared" ca="1" si="6"/>
        <v>12</v>
      </c>
      <c r="G44" s="18" t="s">
        <v>1836</v>
      </c>
      <c r="H44" s="18"/>
      <c r="I44" s="18"/>
      <c r="J44" s="18"/>
      <c r="K44" s="18" t="s">
        <v>96</v>
      </c>
      <c r="L44" s="28" t="s">
        <v>814</v>
      </c>
      <c r="M44" s="18" t="s">
        <v>3984</v>
      </c>
      <c r="N44" s="18">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9</v>
      </c>
      <c r="O44" s="18" t="s">
        <v>1896</v>
      </c>
      <c r="P44" s="18" t="s">
        <v>60</v>
      </c>
      <c r="S44" s="18"/>
      <c r="T44" s="28" t="s">
        <v>814</v>
      </c>
      <c r="U44" s="18" t="s">
        <v>3985</v>
      </c>
      <c r="V44" s="18">
        <f t="shared" ca="1" si="4"/>
        <v>3</v>
      </c>
      <c r="W44" s="18" t="s">
        <v>1836</v>
      </c>
      <c r="X44" s="18"/>
      <c r="AA44" s="18" t="s">
        <v>60</v>
      </c>
      <c r="AB44" s="28" t="s">
        <v>814</v>
      </c>
      <c r="AC44" s="18" t="s">
        <v>1878</v>
      </c>
      <c r="AF44" s="18" t="s">
        <v>1895</v>
      </c>
      <c r="AG44" s="18"/>
      <c r="AH44" s="18"/>
      <c r="AI44" s="18" t="s">
        <v>1871</v>
      </c>
      <c r="AJ44" s="3" t="str">
        <f t="shared" ca="1" si="1"/>
        <v>クッキーを　12こ　つくりました。ゆみさんは　9こ　たべました。ゆうこさんは　3こ　たべました。どちらが　なんこ　おおく　たべましたか。</v>
      </c>
    </row>
    <row r="45" spans="1:36">
      <c r="E45" s="18"/>
      <c r="F45" s="18"/>
      <c r="G45" s="18"/>
      <c r="H45" s="18"/>
      <c r="I45" s="18"/>
      <c r="J45" s="18"/>
      <c r="K45" s="18"/>
      <c r="L45" s="18"/>
      <c r="S45" s="18"/>
      <c r="T45" s="18"/>
      <c r="U45" s="18"/>
      <c r="AG45" s="18"/>
      <c r="AH45" s="18"/>
      <c r="AI45" s="18"/>
    </row>
    <row r="46" spans="1:36">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row>
    <row r="47" spans="1:36">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row>
    <row r="48" spans="1:36">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row>
    <row r="49" spans="5:35">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row>
    <row r="50" spans="5:35">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row>
    <row r="51" spans="5:35">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5:35">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row>
    <row r="53" spans="5:35">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row>
    <row r="54" spans="5:35">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5:35">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row>
    <row r="56" spans="5:35">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row>
    <row r="57" spans="5:35">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row>
    <row r="58" spans="5:35">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row>
    <row r="59" spans="5:35">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row>
    <row r="60" spans="5:35">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row>
    <row r="61" spans="5:35">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row>
    <row r="62" spans="5:35">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row>
    <row r="63" spans="5:35">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row>
    <row r="64" spans="5:35">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row>
    <row r="65" spans="5:35">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row>
    <row r="66" spans="5:35">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row>
    <row r="67" spans="5:35">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row>
    <row r="68" spans="5:35">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row>
    <row r="69" spans="5:35">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row>
    <row r="70" spans="5:35">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5:35">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5:35">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5:35">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5:35">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sheetData>
  <phoneticPr fontId="1"/>
  <pageMargins left="0.25" right="0.25"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7"/>
  <sheetViews>
    <sheetView topLeftCell="A38" workbookViewId="0">
      <selection activeCell="A38" sqref="A1:XFD1048576"/>
    </sheetView>
  </sheetViews>
  <sheetFormatPr defaultColWidth="9" defaultRowHeight="14.25"/>
  <cols>
    <col min="1" max="1" width="9" style="3"/>
    <col min="2" max="2" width="3.59765625" style="3" bestFit="1" customWidth="1"/>
    <col min="3" max="3" width="12.73046875" style="3" bestFit="1" customWidth="1"/>
    <col min="4" max="4" width="6.1328125" style="3" bestFit="1" customWidth="1"/>
    <col min="5" max="5" width="9" style="3" customWidth="1"/>
    <col min="6" max="7" width="4" style="3" customWidth="1"/>
    <col min="8" max="8" width="9" style="3" customWidth="1"/>
    <col min="9" max="10" width="4" style="3" customWidth="1"/>
    <col min="11" max="11" width="9" style="3" customWidth="1"/>
    <col min="12" max="12" width="2.46484375" style="3" customWidth="1"/>
    <col min="13" max="13" width="9" style="3" customWidth="1"/>
    <col min="14" max="15" width="4" style="3" customWidth="1"/>
    <col min="16" max="16" width="9" style="3" customWidth="1"/>
    <col min="17" max="18" width="4" style="3" customWidth="1"/>
    <col min="19" max="19" width="9" style="3" customWidth="1"/>
    <col min="20" max="20" width="2.46484375" style="3" customWidth="1"/>
    <col min="21" max="21" width="9" style="3" customWidth="1"/>
    <col min="22" max="23" width="4" style="3" customWidth="1"/>
    <col min="24" max="24" width="9" style="3" customWidth="1"/>
    <col min="25" max="26" width="4" style="3" customWidth="1"/>
    <col min="27" max="27" width="9" style="3" customWidth="1"/>
    <col min="28" max="28" width="2.46484375" style="3" customWidth="1"/>
    <col min="29" max="29" width="9" style="3" customWidth="1"/>
    <col min="30" max="31" width="4" style="3" customWidth="1"/>
    <col min="32" max="32" width="9" style="3" customWidth="1"/>
    <col min="33" max="34" width="4" style="3" customWidth="1"/>
    <col min="35" max="35" width="9" style="3" customWidth="1"/>
    <col min="36" max="16384" width="9" style="3"/>
  </cols>
  <sheetData>
    <row r="1" spans="1:36">
      <c r="A1" s="3" t="s">
        <v>295</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295</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24.75" customHeight="1">
      <c r="A3" s="3" t="s">
        <v>3468</v>
      </c>
      <c r="B3" s="3">
        <v>1</v>
      </c>
      <c r="C3" s="18">
        <f t="shared" ref="C3:C46" ca="1" si="0">RAND()</f>
        <v>0.13294922853098123</v>
      </c>
      <c r="D3" s="18">
        <f ca="1">RANK(C3,C$3:C$30,0)</f>
        <v>23</v>
      </c>
      <c r="E3" s="18" t="s">
        <v>3582</v>
      </c>
      <c r="F3" s="18">
        <f t="shared" ref="F3:F30" ca="1" si="1">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G3" s="18" t="s">
        <v>1901</v>
      </c>
      <c r="H3" s="18"/>
      <c r="I3" s="18"/>
      <c r="J3" s="18"/>
      <c r="K3" s="18" t="s">
        <v>55</v>
      </c>
      <c r="L3" s="28" t="s">
        <v>814</v>
      </c>
      <c r="M3" s="18" t="s">
        <v>1902</v>
      </c>
      <c r="N3" s="18"/>
      <c r="O3" s="18"/>
      <c r="P3" s="18" t="s">
        <v>3723</v>
      </c>
      <c r="Q3" s="18">
        <f t="shared" ref="Q3" ca="1" si="2">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R3" s="18" t="s">
        <v>1903</v>
      </c>
      <c r="S3" s="18" t="s">
        <v>109</v>
      </c>
      <c r="T3" s="28" t="s">
        <v>814</v>
      </c>
      <c r="U3" s="18" t="s">
        <v>1904</v>
      </c>
      <c r="V3" s="18"/>
      <c r="W3" s="18"/>
      <c r="X3" s="18" t="s">
        <v>1905</v>
      </c>
      <c r="Y3" s="18"/>
      <c r="Z3" s="18"/>
      <c r="AA3" s="18" t="s">
        <v>1906</v>
      </c>
      <c r="AB3" s="28" t="s">
        <v>814</v>
      </c>
      <c r="AC3" s="18"/>
      <c r="AD3" s="18"/>
      <c r="AE3" s="18"/>
      <c r="AF3" s="18"/>
      <c r="AG3" s="18"/>
      <c r="AH3" s="18"/>
      <c r="AI3" s="18"/>
      <c r="AJ3" s="3" t="str">
        <f t="shared" ref="AJ3:AJ46" ca="1" si="3">E3&amp;F3&amp;G3&amp;H3&amp;I3&amp;J3&amp;K3&amp;M3&amp;N3&amp;O3&amp;P3&amp;Q3&amp;R3&amp;S3&amp;U3&amp;V3&amp;W3&amp;X3&amp;Y3&amp;Z3&amp;AA3&amp;AC3&amp;AD3&amp;AE3&amp;AF3&amp;AG3&amp;AH3&amp;AI3</f>
        <v>りんごが　0こ　あります。みかんは、　りんごよりりんごより　0こ　すくないです。みかんは、なんこ　ありますか。</v>
      </c>
    </row>
    <row r="4" spans="1:36" ht="28.5">
      <c r="A4" s="3" t="s">
        <v>3468</v>
      </c>
      <c r="B4" s="3">
        <v>2</v>
      </c>
      <c r="C4" s="18">
        <f t="shared" ca="1" si="0"/>
        <v>3.9057625027802634E-2</v>
      </c>
      <c r="D4" s="18">
        <f t="shared" ref="D4:D30" ca="1" si="4">RANK(C4,C$3:C$30,0)</f>
        <v>28</v>
      </c>
      <c r="E4" s="18" t="s">
        <v>1918</v>
      </c>
      <c r="F4" s="18"/>
      <c r="G4" s="18"/>
      <c r="H4" s="18" t="s">
        <v>3986</v>
      </c>
      <c r="I4" s="18">
        <f t="shared" ref="I4" ca="1" si="5">IF($D4=1,VLOOKUP(1,INDIRECT(第1問問題レベル,0),2,0),IF($D4=2,VLOOKUP(2,INDIRECT(第2問問題レベル,0),2,0),IF($D4=3,VLOOKUP(3,INDIRECT(第3問問題レベル,0),2,0),IF($D4=4,VLOOKUP(4,INDIRECT(第4問問題レベル,0),2,0),IF($D4=5,VLOOKUP(5,INDIRECT(第5問問題レベル,0),2,0),IF($D4=6,VLOOKUP(6,INDIRECT(第6問問題レベル,0),2,0),0))))))</f>
        <v>0</v>
      </c>
      <c r="J4" s="18" t="s">
        <v>1919</v>
      </c>
      <c r="K4" s="18" t="s">
        <v>78</v>
      </c>
      <c r="L4" s="28" t="s">
        <v>814</v>
      </c>
      <c r="M4" s="18" t="s">
        <v>1920</v>
      </c>
      <c r="N4" s="18"/>
      <c r="O4" s="18"/>
      <c r="P4" s="18" t="s">
        <v>3801</v>
      </c>
      <c r="Q4" s="18">
        <f t="shared" ref="Q4:Q7" ca="1" si="6">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0</v>
      </c>
      <c r="R4" s="18" t="s">
        <v>1919</v>
      </c>
      <c r="S4" s="18" t="s">
        <v>110</v>
      </c>
      <c r="T4" s="28" t="s">
        <v>814</v>
      </c>
      <c r="U4" s="18" t="s">
        <v>1920</v>
      </c>
      <c r="V4" s="18"/>
      <c r="W4" s="18"/>
      <c r="X4" s="18" t="s">
        <v>1921</v>
      </c>
      <c r="Y4" s="18"/>
      <c r="Z4" s="18"/>
      <c r="AA4" s="18" t="s">
        <v>1675</v>
      </c>
      <c r="AB4" s="28" t="s">
        <v>814</v>
      </c>
      <c r="AC4" s="18"/>
      <c r="AD4" s="18"/>
      <c r="AE4" s="18"/>
      <c r="AF4" s="18"/>
      <c r="AG4" s="18"/>
      <c r="AH4" s="18"/>
      <c r="AI4" s="18"/>
      <c r="AJ4" s="3" t="str">
        <f t="shared" ca="1" si="3"/>
        <v>いちろうさんの　おにいさんは　0さい　です。いちろうさんは、おにいさんより　0さい　とししたです。いちろうさんは、なんさいですか。</v>
      </c>
    </row>
    <row r="5" spans="1:36" ht="28.5">
      <c r="A5" s="3" t="s">
        <v>3468</v>
      </c>
      <c r="B5" s="3">
        <v>3</v>
      </c>
      <c r="C5" s="18">
        <f t="shared" ca="1" si="0"/>
        <v>0.77430711000423136</v>
      </c>
      <c r="D5" s="18">
        <f t="shared" ca="1" si="4"/>
        <v>4</v>
      </c>
      <c r="E5" s="18" t="s">
        <v>3987</v>
      </c>
      <c r="F5" s="18">
        <f t="shared" ca="1" si="1"/>
        <v>8</v>
      </c>
      <c r="G5" s="18" t="str">
        <f ca="1">IF(MOD(F5,10)=0,"ぴき",IF(MOD(F5,10)=1,"ぴき",IF(MOD(F5,10)=6,"ぴき",IF(MOD(F5,10)=3,"びき","ひき"))))</f>
        <v>ひき</v>
      </c>
      <c r="H5" s="18"/>
      <c r="I5" s="18"/>
      <c r="J5" s="18"/>
      <c r="K5" s="18" t="s">
        <v>54</v>
      </c>
      <c r="L5" s="28" t="s">
        <v>814</v>
      </c>
      <c r="M5" s="18" t="s">
        <v>1923</v>
      </c>
      <c r="N5" s="18"/>
      <c r="O5" s="18"/>
      <c r="P5" s="18" t="s">
        <v>3988</v>
      </c>
      <c r="Q5" s="18">
        <f t="shared" ca="1" si="6"/>
        <v>4</v>
      </c>
      <c r="R5" s="18" t="str">
        <f ca="1">IF(MOD(Q5,10)=0,"ぴき",IF(MOD(Q5,10)=1,"ぴき",IF(MOD(Q5,10)=6,"ぴき",IF(MOD(Q5,10)=3,"びき","ひき"))))</f>
        <v>ひき</v>
      </c>
      <c r="S5" s="18" t="s">
        <v>109</v>
      </c>
      <c r="T5" s="28" t="s">
        <v>814</v>
      </c>
      <c r="U5" s="18" t="s">
        <v>1924</v>
      </c>
      <c r="V5" s="18"/>
      <c r="W5" s="18"/>
      <c r="X5" s="18" t="s">
        <v>1925</v>
      </c>
      <c r="Y5" s="18"/>
      <c r="Z5" s="18"/>
      <c r="AA5" s="18" t="s">
        <v>1926</v>
      </c>
      <c r="AB5" s="28" t="s">
        <v>814</v>
      </c>
      <c r="AC5" s="18"/>
      <c r="AD5" s="18"/>
      <c r="AE5" s="18"/>
      <c r="AF5" s="18"/>
      <c r="AG5" s="18"/>
      <c r="AH5" s="18"/>
      <c r="AI5" s="18"/>
      <c r="AJ5" s="3" t="str">
        <f t="shared" ca="1" si="3"/>
        <v>いぬが　8ひき　います。ねこは、いぬより　4ひき　すくないです。ねこは、なんびき　いますか。</v>
      </c>
    </row>
    <row r="6" spans="1:36" ht="42.75">
      <c r="A6" s="3" t="s">
        <v>3468</v>
      </c>
      <c r="B6" s="3">
        <v>4</v>
      </c>
      <c r="C6" s="18">
        <f t="shared" ca="1" si="0"/>
        <v>0.26197783159606147</v>
      </c>
      <c r="D6" s="18">
        <f t="shared" ca="1" si="4"/>
        <v>15</v>
      </c>
      <c r="E6" s="18" t="s">
        <v>3989</v>
      </c>
      <c r="F6" s="18">
        <f t="shared" ca="1" si="1"/>
        <v>0</v>
      </c>
      <c r="G6" s="18" t="str">
        <f ca="1">IF(MOD(F6,10)=0,"ぴき",IF(MOD(F6,10)=1,"ぴき",IF(MOD(F6,10)=6,"ぴき",IF(MOD(F6,10)=3,"びき","ひき"))))</f>
        <v>ぴき</v>
      </c>
      <c r="H6" s="18"/>
      <c r="I6" s="18"/>
      <c r="J6" s="18"/>
      <c r="K6" s="18" t="s">
        <v>73</v>
      </c>
      <c r="L6" s="28" t="s">
        <v>814</v>
      </c>
      <c r="M6" s="18" t="s">
        <v>1927</v>
      </c>
      <c r="N6" s="18"/>
      <c r="O6" s="18"/>
      <c r="P6" s="18" t="s">
        <v>3990</v>
      </c>
      <c r="Q6" s="18">
        <f t="shared" ca="1" si="6"/>
        <v>0</v>
      </c>
      <c r="R6" s="18" t="str">
        <f ca="1">IF(MOD(Q6,10)=0,"ぴき",IF(MOD(Q6,10)=1,"ぴき",IF(MOD(Q6,10)=6,"ぴき",IF(MOD(Q6,10)=3,"びき","ひき"))))</f>
        <v>ぴき</v>
      </c>
      <c r="S6" s="18" t="s">
        <v>109</v>
      </c>
      <c r="T6" s="28" t="s">
        <v>814</v>
      </c>
      <c r="U6" s="18" t="s">
        <v>1929</v>
      </c>
      <c r="V6" s="18"/>
      <c r="W6" s="18"/>
      <c r="X6" s="18" t="s">
        <v>1928</v>
      </c>
      <c r="Y6" s="18"/>
      <c r="Z6" s="18"/>
      <c r="AA6" s="18" t="s">
        <v>1930</v>
      </c>
      <c r="AB6" s="28" t="s">
        <v>814</v>
      </c>
      <c r="AC6" s="18"/>
      <c r="AD6" s="18"/>
      <c r="AE6" s="18"/>
      <c r="AF6" s="18"/>
      <c r="AG6" s="18"/>
      <c r="AH6" s="18"/>
      <c r="AI6" s="18"/>
      <c r="AJ6" s="3" t="str">
        <f t="shared" ca="1" si="3"/>
        <v>ぼくは　かぶとむしを　0ぴき　つかまえました。つとむくんは、ぼくより　0ぴき　すくないです。つとむくんは、なんびき　つかまえましたか。</v>
      </c>
    </row>
    <row r="7" spans="1:36" ht="57">
      <c r="A7" s="3" t="s">
        <v>3468</v>
      </c>
      <c r="B7" s="3">
        <v>5</v>
      </c>
      <c r="C7" s="18">
        <f t="shared" ca="1" si="0"/>
        <v>0.59504426677701217</v>
      </c>
      <c r="D7" s="18">
        <f t="shared" ca="1" si="4"/>
        <v>8</v>
      </c>
      <c r="E7" s="18" t="s">
        <v>1931</v>
      </c>
      <c r="F7" s="18"/>
      <c r="G7" s="18"/>
      <c r="H7" s="18" t="s">
        <v>3814</v>
      </c>
      <c r="I7" s="18">
        <f t="shared" ref="I7" ca="1" si="7">IF($D7=1,VLOOKUP(1,INDIRECT(第1問問題レベル,0),2,0),IF($D7=2,VLOOKUP(2,INDIRECT(第2問問題レベル,0),2,0),IF($D7=3,VLOOKUP(3,INDIRECT(第3問問題レベル,0),2,0),IF($D7=4,VLOOKUP(4,INDIRECT(第4問問題レベル,0),2,0),IF($D7=5,VLOOKUP(5,INDIRECT(第5問問題レベル,0),2,0),IF($D7=6,VLOOKUP(6,INDIRECT(第6問問題レベル,0),2,0),0))))))</f>
        <v>0</v>
      </c>
      <c r="J7" s="3" t="str">
        <f ca="1">IF(MOD(I7,10)=0,"ぱい",IF(MOD(I7,10)=1,"ぱい",IF(MOD(I7,10)=6,"ぱい",IF(MOD(I7,10)=3,"ばい","はい"))))</f>
        <v>ぱい</v>
      </c>
      <c r="K7" s="18" t="s">
        <v>60</v>
      </c>
      <c r="L7" s="28" t="s">
        <v>814</v>
      </c>
      <c r="M7" s="18" t="s">
        <v>892</v>
      </c>
      <c r="N7" s="18"/>
      <c r="O7" s="18"/>
      <c r="P7" s="18" t="s">
        <v>3991</v>
      </c>
      <c r="Q7" s="18">
        <f t="shared" ca="1" si="6"/>
        <v>0</v>
      </c>
      <c r="R7" s="3" t="str">
        <f ca="1">IF(MOD(Q7,10)=0,"ぱい",IF(MOD(Q7,10)=1,"ぱい",IF(MOD(Q7,10)=6,"ぱい",IF(MOD(Q7,10)=3,"ばい","はい"))))</f>
        <v>ぱい</v>
      </c>
      <c r="S7" s="18" t="s">
        <v>116</v>
      </c>
      <c r="T7" s="28" t="s">
        <v>814</v>
      </c>
      <c r="U7" s="18" t="s">
        <v>1932</v>
      </c>
      <c r="V7" s="18"/>
      <c r="W7" s="18"/>
      <c r="X7" s="18" t="s">
        <v>1933</v>
      </c>
      <c r="Y7" s="18"/>
      <c r="Z7" s="18"/>
      <c r="AA7" s="18" t="s">
        <v>1934</v>
      </c>
      <c r="AB7" s="28" t="s">
        <v>814</v>
      </c>
      <c r="AC7" s="18"/>
      <c r="AD7" s="18"/>
      <c r="AE7" s="18"/>
      <c r="AF7" s="18"/>
      <c r="AG7" s="18"/>
      <c r="AH7" s="18"/>
      <c r="AI7" s="18"/>
      <c r="AJ7" s="3" t="str">
        <f t="shared" ca="1" si="3"/>
        <v>はらぺこたろうは、あさごはんを　0ぱい　たべました。ちからたろうは、はらぺこたろうより　0ぱい　すくない　です。ちからたろうは、あさごはんを　なんばい　たべましたか。</v>
      </c>
    </row>
    <row r="8" spans="1:36" ht="57">
      <c r="A8" s="3" t="s">
        <v>3468</v>
      </c>
      <c r="B8" s="3">
        <v>6</v>
      </c>
      <c r="C8" s="18">
        <f t="shared" ca="1" si="0"/>
        <v>0.23657460430840838</v>
      </c>
      <c r="D8" s="18">
        <f t="shared" ca="1" si="4"/>
        <v>17</v>
      </c>
      <c r="E8" s="18" t="s">
        <v>1937</v>
      </c>
      <c r="F8" s="18"/>
      <c r="G8" s="18"/>
      <c r="H8" s="18" t="s">
        <v>1936</v>
      </c>
      <c r="I8" s="18"/>
      <c r="J8" s="18"/>
      <c r="K8" s="18" t="s">
        <v>428</v>
      </c>
      <c r="L8" s="28" t="s">
        <v>814</v>
      </c>
      <c r="M8" s="18" t="s">
        <v>1935</v>
      </c>
      <c r="N8" s="18">
        <f t="shared" ref="N8" ca="1" si="8">IF($D8=1,VLOOKUP(1,INDIRECT(第1問問題レベル,0),2,0),IF($D8=2,VLOOKUP(2,INDIRECT(第2問問題レベル,0),2,0),IF($D8=3,VLOOKUP(3,INDIRECT(第3問問題レベル,0),2,0),IF($D8=4,VLOOKUP(4,INDIRECT(第4問問題レベル,0),2,0),IF($D8=5,VLOOKUP(5,INDIRECT(第5問問題レベル,0),2,0),IF($D8=6,VLOOKUP(6,INDIRECT(第6問問題レベル,0),2,0),0))))))</f>
        <v>0</v>
      </c>
      <c r="O8" s="18" t="s">
        <v>1938</v>
      </c>
      <c r="P8" s="18" t="s">
        <v>380</v>
      </c>
      <c r="Q8" s="18"/>
      <c r="R8" s="18"/>
      <c r="S8" s="18"/>
      <c r="T8" s="28" t="s">
        <v>814</v>
      </c>
      <c r="U8" s="18" t="s">
        <v>3992</v>
      </c>
      <c r="V8" s="18">
        <f t="shared" ref="V8" ca="1" si="9">IF($D8=1,VLOOKUP(1,INDIRECT(第1問問題レベル,0),3,0),IF($D8=2,VLOOKUP(2,INDIRECT(第2問問題レベル,0),3,0),IF($D8=3,VLOOKUP(3,INDIRECT(第3問問題レベル,0),3,0),IF($D8=4,VLOOKUP(4,INDIRECT(第4問問題レベル,0),3,0),IF($D8=5,VLOOKUP(5,INDIRECT(第5問問題レベル,0),3,0),IF($D8=6,VLOOKUP(6,INDIRECT(第6問問題レベル,0),3,0),0))))))</f>
        <v>0</v>
      </c>
      <c r="W8" s="18" t="s">
        <v>1938</v>
      </c>
      <c r="X8" s="18" t="s">
        <v>1939</v>
      </c>
      <c r="Y8" s="18"/>
      <c r="Z8" s="18"/>
      <c r="AA8" s="18" t="s">
        <v>1940</v>
      </c>
      <c r="AB8" s="28" t="s">
        <v>814</v>
      </c>
      <c r="AC8" s="18" t="s">
        <v>1941</v>
      </c>
      <c r="AD8" s="18"/>
      <c r="AE8" s="18"/>
      <c r="AF8" s="18" t="s">
        <v>1942</v>
      </c>
      <c r="AG8" s="18"/>
      <c r="AH8" s="18"/>
      <c r="AI8" s="18" t="s">
        <v>1943</v>
      </c>
      <c r="AJ8" s="3" t="str">
        <f t="shared" ca="1" si="3"/>
        <v>わたしは、まいにち　なわとびの　れんしゅうを　しています。きょうは、0かい　しました。きのうは、きょうより　0かい　すくないです。きのは、なんかい　しましたか。</v>
      </c>
    </row>
    <row r="9" spans="1:36" ht="57">
      <c r="A9" s="3" t="s">
        <v>3468</v>
      </c>
      <c r="B9" s="3">
        <v>7</v>
      </c>
      <c r="C9" s="18">
        <f t="shared" ca="1" si="0"/>
        <v>0.11563104663961288</v>
      </c>
      <c r="D9" s="18">
        <f t="shared" ca="1" si="4"/>
        <v>24</v>
      </c>
      <c r="E9" s="18" t="s">
        <v>1945</v>
      </c>
      <c r="F9" s="18"/>
      <c r="G9" s="18"/>
      <c r="H9" s="18" t="s">
        <v>3659</v>
      </c>
      <c r="I9" s="18">
        <f t="shared" ref="I9:I10" ca="1" si="10">IF($D9=1,VLOOKUP(1,INDIRECT(第1問問題レベル,0),2,0),IF($D9=2,VLOOKUP(2,INDIRECT(第2問問題レベル,0),2,0),IF($D9=3,VLOOKUP(3,INDIRECT(第3問問題レベル,0),2,0),IF($D9=4,VLOOKUP(4,INDIRECT(第4問問題レベル,0),2,0),IF($D9=5,VLOOKUP(5,INDIRECT(第5問問題レベル,0),2,0),IF($D9=6,VLOOKUP(6,INDIRECT(第6問問題レベル,0),2,0),0))))))</f>
        <v>0</v>
      </c>
      <c r="J9" s="18" t="s">
        <v>1944</v>
      </c>
      <c r="K9" s="18" t="s">
        <v>35</v>
      </c>
      <c r="L9" s="28" t="s">
        <v>814</v>
      </c>
      <c r="M9" s="18" t="s">
        <v>1946</v>
      </c>
      <c r="N9" s="18"/>
      <c r="O9" s="18"/>
      <c r="P9" s="18" t="s">
        <v>3993</v>
      </c>
      <c r="Q9" s="18">
        <f t="shared" ref="Q9:Q10" ca="1" si="11">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0</v>
      </c>
      <c r="R9" s="18" t="s">
        <v>1944</v>
      </c>
      <c r="S9" s="18" t="s">
        <v>109</v>
      </c>
      <c r="T9" s="28" t="s">
        <v>814</v>
      </c>
      <c r="U9" s="18" t="s">
        <v>1947</v>
      </c>
      <c r="V9" s="18"/>
      <c r="W9" s="18"/>
      <c r="X9" s="18" t="s">
        <v>1948</v>
      </c>
      <c r="Y9" s="18"/>
      <c r="Z9" s="18"/>
      <c r="AA9" s="18" t="s">
        <v>1949</v>
      </c>
      <c r="AB9" s="28" t="s">
        <v>814</v>
      </c>
      <c r="AC9" s="18"/>
      <c r="AD9" s="18"/>
      <c r="AE9" s="18"/>
      <c r="AF9" s="18"/>
      <c r="AG9" s="18"/>
      <c r="AH9" s="18"/>
      <c r="AI9" s="18"/>
      <c r="AJ9" s="3" t="str">
        <f t="shared" ca="1" si="3"/>
        <v>としおくんは、カードを　0まい　もっています。まさきくんは、としおくんより　0まい　すくないです。まさきくんは、カードを　なんまい　もっていますか。</v>
      </c>
    </row>
    <row r="10" spans="1:36" ht="42.75">
      <c r="A10" s="3" t="s">
        <v>3468</v>
      </c>
      <c r="B10" s="3">
        <v>8</v>
      </c>
      <c r="C10" s="18">
        <f t="shared" ca="1" si="0"/>
        <v>6.1049656540772324E-2</v>
      </c>
      <c r="D10" s="18">
        <f t="shared" ca="1" si="4"/>
        <v>26</v>
      </c>
      <c r="E10" s="18" t="s">
        <v>1194</v>
      </c>
      <c r="F10" s="18"/>
      <c r="G10" s="18"/>
      <c r="H10" s="18" t="s">
        <v>3994</v>
      </c>
      <c r="I10" s="18">
        <f t="shared" ca="1" si="10"/>
        <v>0</v>
      </c>
      <c r="J10" s="18" t="s">
        <v>1950</v>
      </c>
      <c r="K10" s="18" t="s">
        <v>55</v>
      </c>
      <c r="L10" s="28" t="s">
        <v>814</v>
      </c>
      <c r="M10" s="18" t="s">
        <v>1951</v>
      </c>
      <c r="N10" s="18"/>
      <c r="O10" s="18"/>
      <c r="P10" s="18" t="s">
        <v>3995</v>
      </c>
      <c r="Q10" s="18">
        <f t="shared" ca="1" si="11"/>
        <v>0</v>
      </c>
      <c r="R10" s="18" t="s">
        <v>1952</v>
      </c>
      <c r="S10" s="18" t="s">
        <v>109</v>
      </c>
      <c r="T10" s="28" t="s">
        <v>814</v>
      </c>
      <c r="U10" s="18" t="s">
        <v>1953</v>
      </c>
      <c r="V10" s="18"/>
      <c r="W10" s="18"/>
      <c r="X10" s="18" t="s">
        <v>1954</v>
      </c>
      <c r="Y10" s="18"/>
      <c r="Z10" s="18"/>
      <c r="AA10" s="18" t="s">
        <v>1955</v>
      </c>
      <c r="AB10" s="28" t="s">
        <v>814</v>
      </c>
      <c r="AC10" s="18"/>
      <c r="AD10" s="18"/>
      <c r="AE10" s="18"/>
      <c r="AF10" s="18"/>
      <c r="AG10" s="18"/>
      <c r="AH10" s="18"/>
      <c r="AI10" s="18"/>
      <c r="AJ10" s="3" t="str">
        <f t="shared" ca="1" si="3"/>
        <v>あかい　ふうせんが　0こ　あります。きいろい　ふうせんは、あかい　ふうせんより　0こ　すくないです。きいろい　ふうせんは、なんこ　ありますか。</v>
      </c>
    </row>
    <row r="11" spans="1:36" ht="42.75">
      <c r="A11" s="3" t="s">
        <v>3468</v>
      </c>
      <c r="B11" s="3">
        <v>9</v>
      </c>
      <c r="C11" s="18">
        <f t="shared" ca="1" si="0"/>
        <v>0.23594504063836974</v>
      </c>
      <c r="D11" s="18">
        <f t="shared" ca="1" si="4"/>
        <v>18</v>
      </c>
      <c r="E11" s="18" t="s">
        <v>3996</v>
      </c>
      <c r="F11" s="18">
        <f t="shared" ca="1" si="1"/>
        <v>0</v>
      </c>
      <c r="G11" s="18" t="s">
        <v>1956</v>
      </c>
      <c r="H11" s="18" t="s">
        <v>1957</v>
      </c>
      <c r="I11" s="18"/>
      <c r="J11" s="18"/>
      <c r="K11" s="18" t="s">
        <v>368</v>
      </c>
      <c r="L11" s="28" t="s">
        <v>814</v>
      </c>
      <c r="M11" s="18" t="s">
        <v>1958</v>
      </c>
      <c r="N11" s="18"/>
      <c r="O11" s="18"/>
      <c r="P11" s="18" t="s">
        <v>1960</v>
      </c>
      <c r="Q11" s="18"/>
      <c r="R11" s="18"/>
      <c r="S11" s="18" t="s">
        <v>1961</v>
      </c>
      <c r="T11" s="28" t="s">
        <v>814</v>
      </c>
      <c r="U11" s="18" t="s">
        <v>1962</v>
      </c>
      <c r="V11" s="18"/>
      <c r="W11" s="18"/>
      <c r="X11" s="18" t="s">
        <v>3997</v>
      </c>
      <c r="Y11" s="18">
        <f t="shared" ref="Y11:Y12" ca="1" si="12">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0</v>
      </c>
      <c r="Z11" s="18" t="s">
        <v>1959</v>
      </c>
      <c r="AA11" s="18" t="s">
        <v>1963</v>
      </c>
      <c r="AB11" s="28" t="s">
        <v>814</v>
      </c>
      <c r="AC11" s="18" t="s">
        <v>1964</v>
      </c>
      <c r="AD11" s="18"/>
      <c r="AE11" s="18"/>
      <c r="AF11" s="18" t="s">
        <v>1965</v>
      </c>
      <c r="AG11" s="18"/>
      <c r="AH11" s="18"/>
      <c r="AI11" s="18" t="s">
        <v>1966</v>
      </c>
      <c r="AJ11" s="3" t="str">
        <f t="shared" ca="1" si="3"/>
        <v>ケーキを　0こ　かって　きました。おさらに　１こ　ずつケーキを　のせます。でも、おさらが　0まい　　たりません。おさらは、なんまい　ありますか。</v>
      </c>
    </row>
    <row r="12" spans="1:36" ht="42.75">
      <c r="A12" s="3" t="s">
        <v>3468</v>
      </c>
      <c r="B12" s="3">
        <v>10</v>
      </c>
      <c r="C12" s="18">
        <f t="shared" ca="1" si="0"/>
        <v>0.70149060798630081</v>
      </c>
      <c r="D12" s="18">
        <f t="shared" ca="1" si="4"/>
        <v>6</v>
      </c>
      <c r="E12" s="18" t="s">
        <v>105</v>
      </c>
      <c r="F12" s="18">
        <f t="shared" ca="1" si="1"/>
        <v>8</v>
      </c>
      <c r="G12" s="18" t="str">
        <f ca="1">IF(F12=1,"にん（ひとり）",IF(F12=2,"にん（ふたり）","にん"))</f>
        <v>にん</v>
      </c>
      <c r="H12" s="18"/>
      <c r="I12" s="18"/>
      <c r="J12" s="18"/>
      <c r="K12" s="18" t="s">
        <v>54</v>
      </c>
      <c r="L12" s="28" t="s">
        <v>814</v>
      </c>
      <c r="M12" s="18" t="s">
        <v>1967</v>
      </c>
      <c r="N12" s="18"/>
      <c r="O12" s="18"/>
      <c r="P12" s="18" t="s">
        <v>690</v>
      </c>
      <c r="Q12" s="18"/>
      <c r="R12" s="18"/>
      <c r="S12" s="18" t="s">
        <v>1968</v>
      </c>
      <c r="T12" s="28" t="s">
        <v>814</v>
      </c>
      <c r="U12" s="18" t="s">
        <v>1969</v>
      </c>
      <c r="V12" s="18"/>
      <c r="W12" s="18"/>
      <c r="X12" s="18" t="s">
        <v>3998</v>
      </c>
      <c r="Y12" s="18">
        <f t="shared" ca="1" si="12"/>
        <v>1</v>
      </c>
      <c r="Z12" s="18" t="str">
        <f ca="1">IF(MOD(Y12,10)=0,"ぽん",IF(MOD(Y12,10)=1,"ぽん",IF(MOD(Y12,10)=6,"ぽん",IF(MOD(Y12,10)=3,"ぼん","ほん"))))</f>
        <v>ぽん</v>
      </c>
      <c r="AA12" s="18" t="s">
        <v>111</v>
      </c>
      <c r="AB12" s="28" t="s">
        <v>814</v>
      </c>
      <c r="AC12" s="18" t="s">
        <v>1970</v>
      </c>
      <c r="AD12" s="18"/>
      <c r="AE12" s="18"/>
      <c r="AF12" s="18" t="s">
        <v>1971</v>
      </c>
      <c r="AG12" s="18"/>
      <c r="AH12" s="18"/>
      <c r="AI12" s="18" t="s">
        <v>1966</v>
      </c>
      <c r="AJ12" s="3" t="str">
        <f t="shared" ca="1" si="3"/>
        <v>こどもが　8にん　います。ひとりに　１ぽんずつえんぴつをくばります。でも、えんぴつが　1ぽん　たりません。えんぴつは、なんぼん　ありますか。</v>
      </c>
    </row>
    <row r="13" spans="1:36" ht="42.75">
      <c r="A13" s="3" t="s">
        <v>3468</v>
      </c>
      <c r="B13" s="3">
        <v>11</v>
      </c>
      <c r="C13" s="18">
        <f t="shared" ca="1" si="0"/>
        <v>0.30213521705592972</v>
      </c>
      <c r="D13" s="18">
        <f t="shared" ca="1" si="4"/>
        <v>14</v>
      </c>
      <c r="E13" s="18"/>
      <c r="F13" s="18">
        <f t="shared" ca="1" si="1"/>
        <v>0</v>
      </c>
      <c r="G13" s="18" t="s">
        <v>1901</v>
      </c>
      <c r="H13" s="18" t="s">
        <v>2743</v>
      </c>
      <c r="I13" s="18"/>
      <c r="J13" s="18"/>
      <c r="K13" s="18" t="s">
        <v>2744</v>
      </c>
      <c r="L13" s="28" t="s">
        <v>814</v>
      </c>
      <c r="M13" s="18" t="s">
        <v>3999</v>
      </c>
      <c r="N13" s="18">
        <f t="shared" ref="N13" ca="1" si="13">IF($D13=1,VLOOKUP(1,INDIRECT(第1問問題レベル,0),3,0),IF($D13=2,VLOOKUP(2,INDIRECT(第2問問題レベル,0),3,0),IF($D13=3,VLOOKUP(3,INDIRECT(第3問問題レベル,0),3,0),IF($D13=4,VLOOKUP(4,INDIRECT(第4問問題レベル,0),3,0),IF($D13=5,VLOOKUP(5,INDIRECT(第5問問題レベル,0),3,0),IF($D13=6,VLOOKUP(6,INDIRECT(第6問問題レベル,0),3,0),0))))))</f>
        <v>0</v>
      </c>
      <c r="O13" s="18" t="s">
        <v>24</v>
      </c>
      <c r="P13" s="18" t="s">
        <v>111</v>
      </c>
      <c r="Q13" s="18"/>
      <c r="R13" s="18"/>
      <c r="S13" s="18"/>
      <c r="T13" s="28" t="s">
        <v>814</v>
      </c>
      <c r="U13" s="18" t="s">
        <v>1972</v>
      </c>
      <c r="V13" s="18"/>
      <c r="W13" s="18"/>
      <c r="X13" s="18" t="s">
        <v>359</v>
      </c>
      <c r="Y13" s="18"/>
      <c r="Z13" s="18"/>
      <c r="AA13" s="18" t="s">
        <v>524</v>
      </c>
      <c r="AB13" s="28" t="s">
        <v>814</v>
      </c>
      <c r="AC13" s="18"/>
      <c r="AD13" s="18"/>
      <c r="AE13" s="18"/>
      <c r="AF13" s="18"/>
      <c r="AG13" s="18"/>
      <c r="AH13" s="18"/>
      <c r="AI13" s="18"/>
      <c r="AJ13" s="3" t="str">
        <f t="shared" ca="1" si="3"/>
        <v>0この　ボールを　ふくろに　１こずつ　いれます。ふくろが　0まい　たりません。ふくろは、なんまい　ありますか。</v>
      </c>
    </row>
    <row r="14" spans="1:36" ht="42.75">
      <c r="A14" s="3" t="s">
        <v>3468</v>
      </c>
      <c r="B14" s="3">
        <v>12</v>
      </c>
      <c r="C14" s="18">
        <f t="shared" ca="1" si="0"/>
        <v>0.97520180729125461</v>
      </c>
      <c r="D14" s="18">
        <f t="shared" ca="1" si="4"/>
        <v>1</v>
      </c>
      <c r="E14" s="18" t="s">
        <v>1973</v>
      </c>
      <c r="F14" s="18"/>
      <c r="G14" s="18"/>
      <c r="H14" s="18" t="s">
        <v>3954</v>
      </c>
      <c r="I14" s="18">
        <f t="shared" ref="I14:I16" ca="1" si="14">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19</v>
      </c>
      <c r="J14" s="18" t="str">
        <f ca="1">IF(MOD(I14,10)=0,"ぽん",IF(MOD(I14,10)=1,"ぽん",IF(MOD(I14,10)=6,"ぽん",IF(MOD(I14,10)=3,"ぼん","ほん"))))</f>
        <v>ほん</v>
      </c>
      <c r="K14" s="18" t="s">
        <v>106</v>
      </c>
      <c r="L14" s="28" t="s">
        <v>814</v>
      </c>
      <c r="M14" s="18" t="s">
        <v>2745</v>
      </c>
      <c r="N14" s="18"/>
      <c r="O14" s="18"/>
      <c r="P14" s="18" t="s">
        <v>4000</v>
      </c>
      <c r="Q14" s="18">
        <f t="shared" ref="Q14" ca="1" si="15">IF($D14=1,VLOOKUP(1,INDIRECT(第1問問題レベル,0),3,0),IF($D14=2,VLOOKUP(2,INDIRECT(第2問問題レベル,0),3,0),IF($D14=3,VLOOKUP(3,INDIRECT(第3問問題レベル,0),3,0),IF($D14=4,VLOOKUP(4,INDIRECT(第4問問題レベル,0),3,0),IF($D14=5,VLOOKUP(5,INDIRECT(第5問問題レベル,0),3,0),IF($D14=6,VLOOKUP(6,INDIRECT(第6問問題レベル,0),3,0),0))))))</f>
        <v>1</v>
      </c>
      <c r="R14" s="18" t="str">
        <f ca="1">IF(MOD(Q14,10)=0,"ぽん",IF(MOD(Q14,10)=1,"ぽん",IF(MOD(Q14,10)=6,"ぽん",IF(MOD(Q14,10)=3,"ぼん","ほん"))))</f>
        <v>ぽん</v>
      </c>
      <c r="S14" s="18" t="s">
        <v>109</v>
      </c>
      <c r="T14" s="28" t="s">
        <v>814</v>
      </c>
      <c r="U14" s="18" t="s">
        <v>1975</v>
      </c>
      <c r="V14" s="18"/>
      <c r="W14" s="18"/>
      <c r="X14" s="18" t="s">
        <v>1974</v>
      </c>
      <c r="Y14" s="18"/>
      <c r="Z14" s="18"/>
      <c r="AA14" s="18" t="s">
        <v>1976</v>
      </c>
      <c r="AB14" s="28" t="s">
        <v>814</v>
      </c>
      <c r="AC14" s="18"/>
      <c r="AD14" s="18"/>
      <c r="AE14" s="18"/>
      <c r="AF14" s="18"/>
      <c r="AG14" s="18"/>
      <c r="AH14" s="18"/>
      <c r="AI14" s="18"/>
      <c r="AJ14" s="3" t="str">
        <f t="shared" ca="1" si="3"/>
        <v>１ねんせいの かだんにチューリップが　19ほん　さいています。２ねんせいの　かだんは、１ねんせいより　1ぽん　すくないです。２ねんせいの　かだんのチューリップは、なんぼんですか。</v>
      </c>
    </row>
    <row r="15" spans="1:36" ht="42.75">
      <c r="A15" s="3" t="s">
        <v>3468</v>
      </c>
      <c r="B15" s="3">
        <v>13</v>
      </c>
      <c r="C15" s="18">
        <f t="shared" ca="1" si="0"/>
        <v>0.17874958133867536</v>
      </c>
      <c r="D15" s="18">
        <f t="shared" ca="1" si="4"/>
        <v>21</v>
      </c>
      <c r="E15" s="18" t="s">
        <v>1977</v>
      </c>
      <c r="F15" s="18"/>
      <c r="G15" s="18"/>
      <c r="H15" s="18" t="s">
        <v>3700</v>
      </c>
      <c r="I15" s="18">
        <f t="shared" ca="1" si="14"/>
        <v>0</v>
      </c>
      <c r="J15" s="18" t="s">
        <v>1901</v>
      </c>
      <c r="K15" s="18" t="s">
        <v>61</v>
      </c>
      <c r="L15" s="28" t="s">
        <v>814</v>
      </c>
      <c r="M15" s="18" t="s">
        <v>4001</v>
      </c>
      <c r="N15" s="18">
        <f t="shared" ref="N15:N30" ca="1" si="16">IF($D15=1,VLOOKUP(1,INDIRECT(第1問問題レベル,0),3,0),IF($D15=2,VLOOKUP(2,INDIRECT(第2問問題レベル,0),3,0),IF($D15=3,VLOOKUP(3,INDIRECT(第3問問題レベル,0),3,0),IF($D15=4,VLOOKUP(4,INDIRECT(第4問問題レベル,0),3,0),IF($D15=5,VLOOKUP(5,INDIRECT(第5問問題レベル,0),3,0),IF($D15=6,VLOOKUP(6,INDIRECT(第6問問題レベル,0),3,0),0))))))</f>
        <v>0</v>
      </c>
      <c r="O15" s="18" t="s">
        <v>1901</v>
      </c>
      <c r="P15" s="18"/>
      <c r="Q15" s="18"/>
      <c r="R15" s="18"/>
      <c r="S15" s="18" t="s">
        <v>109</v>
      </c>
      <c r="T15" s="28" t="s">
        <v>814</v>
      </c>
      <c r="U15" s="18" t="s">
        <v>14</v>
      </c>
      <c r="V15" s="18"/>
      <c r="W15" s="18"/>
      <c r="X15" s="18" t="s">
        <v>1954</v>
      </c>
      <c r="Y15" s="18"/>
      <c r="Z15" s="18"/>
      <c r="AA15" s="18" t="s">
        <v>1978</v>
      </c>
      <c r="AB15" s="28" t="s">
        <v>814</v>
      </c>
      <c r="AC15" s="18"/>
      <c r="AD15" s="18"/>
      <c r="AE15" s="18"/>
      <c r="AF15" s="18"/>
      <c r="AG15" s="18"/>
      <c r="AH15" s="18"/>
      <c r="AI15" s="18"/>
      <c r="AJ15" s="3" t="str">
        <f t="shared" ca="1" si="3"/>
        <v>きのう　あさがおの　はなが　0こ　さきました。きょうは　きのうより　0こ　すくないです。きょうは、なんこ　さきましたか。</v>
      </c>
    </row>
    <row r="16" spans="1:36" ht="42.75">
      <c r="A16" s="3" t="s">
        <v>3468</v>
      </c>
      <c r="B16" s="3">
        <v>14</v>
      </c>
      <c r="C16" s="18">
        <f t="shared" ca="1" si="0"/>
        <v>0.83824143639328996</v>
      </c>
      <c r="D16" s="18">
        <f t="shared" ca="1" si="4"/>
        <v>3</v>
      </c>
      <c r="E16" s="18" t="s">
        <v>498</v>
      </c>
      <c r="F16" s="18"/>
      <c r="G16" s="18"/>
      <c r="H16" s="18" t="s">
        <v>3739</v>
      </c>
      <c r="I16" s="18">
        <f t="shared" ca="1" si="14"/>
        <v>9</v>
      </c>
      <c r="J16" s="18" t="s">
        <v>1979</v>
      </c>
      <c r="K16" s="18" t="s">
        <v>115</v>
      </c>
      <c r="L16" s="28" t="s">
        <v>814</v>
      </c>
      <c r="M16" s="18" t="s">
        <v>1980</v>
      </c>
      <c r="N16" s="18"/>
      <c r="O16" s="18"/>
      <c r="P16" s="18" t="s">
        <v>3740</v>
      </c>
      <c r="Q16" s="18">
        <f t="shared" ref="Q16:Q21" ca="1" si="17">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3</v>
      </c>
      <c r="R16" s="18" t="s">
        <v>1979</v>
      </c>
      <c r="S16" s="18" t="s">
        <v>116</v>
      </c>
      <c r="T16" s="28" t="s">
        <v>814</v>
      </c>
      <c r="U16" s="18" t="s">
        <v>139</v>
      </c>
      <c r="V16" s="18"/>
      <c r="W16" s="18"/>
      <c r="X16" s="18" t="s">
        <v>1981</v>
      </c>
      <c r="Y16" s="18"/>
      <c r="Z16" s="18"/>
      <c r="AA16" s="18" t="s">
        <v>1982</v>
      </c>
      <c r="AB16" s="28" t="s">
        <v>814</v>
      </c>
      <c r="AC16" s="18"/>
      <c r="AD16" s="18"/>
      <c r="AE16" s="18"/>
      <c r="AF16" s="18"/>
      <c r="AG16" s="18"/>
      <c r="AH16" s="18"/>
      <c r="AI16" s="18"/>
      <c r="AJ16" s="3" t="str">
        <f t="shared" ca="1" si="3"/>
        <v>りえさんは、うんどうじょうを　9しゅう　はしりました。ひとみさんは、りえさんより　3しゅう　すくない　です。ひとみさんは、なんしゅう　はしりましたか。</v>
      </c>
    </row>
    <row r="17" spans="1:36" ht="42.75">
      <c r="A17" s="3" t="s">
        <v>3468</v>
      </c>
      <c r="B17" s="3">
        <v>15</v>
      </c>
      <c r="C17" s="18">
        <f t="shared" ca="1" si="0"/>
        <v>0.51265098345600046</v>
      </c>
      <c r="D17" s="18">
        <f t="shared" ca="1" si="4"/>
        <v>10</v>
      </c>
      <c r="E17" s="18" t="s">
        <v>105</v>
      </c>
      <c r="F17" s="18">
        <f t="shared" ca="1" si="1"/>
        <v>0</v>
      </c>
      <c r="G17" s="18" t="str">
        <f ca="1">IF(F17=1,"にん（ひとり）",IF(F17=2,"にん（ふたり）","にん"))</f>
        <v>にん</v>
      </c>
      <c r="H17" s="18" t="s">
        <v>1983</v>
      </c>
      <c r="I17" s="18"/>
      <c r="J17" s="18"/>
      <c r="K17" s="18" t="s">
        <v>1984</v>
      </c>
      <c r="L17" s="28" t="s">
        <v>814</v>
      </c>
      <c r="M17" s="18" t="s">
        <v>1985</v>
      </c>
      <c r="N17" s="18"/>
      <c r="O17" s="18"/>
      <c r="P17" s="18" t="s">
        <v>4002</v>
      </c>
      <c r="Q17" s="18">
        <f t="shared" ca="1" si="17"/>
        <v>0</v>
      </c>
      <c r="R17" s="18" t="s">
        <v>1986</v>
      </c>
      <c r="S17" s="18" t="s">
        <v>111</v>
      </c>
      <c r="T17" s="28" t="s">
        <v>814</v>
      </c>
      <c r="U17" s="18" t="s">
        <v>1987</v>
      </c>
      <c r="V17" s="18"/>
      <c r="W17" s="18"/>
      <c r="X17" s="18" t="s">
        <v>1988</v>
      </c>
      <c r="Y17" s="18"/>
      <c r="Z17" s="18"/>
      <c r="AA17" s="18" t="s">
        <v>1955</v>
      </c>
      <c r="AB17" s="28" t="s">
        <v>814</v>
      </c>
      <c r="AC17" s="18"/>
      <c r="AD17" s="18"/>
      <c r="AE17" s="18"/>
      <c r="AF17" s="18"/>
      <c r="AG17" s="18"/>
      <c r="AH17" s="18"/>
      <c r="AI17" s="18"/>
      <c r="AJ17" s="3" t="str">
        <f t="shared" ca="1" si="3"/>
        <v>こどもが　0にんあつまり　ました。みんなが、いすに　すわりたいけど　いすが　0きゃく　たりません。いすは、なんきゃく　ありますか。</v>
      </c>
    </row>
    <row r="18" spans="1:36" ht="57">
      <c r="A18" s="3" t="s">
        <v>3468</v>
      </c>
      <c r="B18" s="3">
        <v>16</v>
      </c>
      <c r="C18" s="18">
        <f t="shared" ca="1" si="0"/>
        <v>0.588345092906429</v>
      </c>
      <c r="D18" s="18">
        <f t="shared" ca="1" si="4"/>
        <v>9</v>
      </c>
      <c r="E18" s="18" t="s">
        <v>1989</v>
      </c>
      <c r="F18" s="18"/>
      <c r="G18" s="18"/>
      <c r="H18" s="18" t="s">
        <v>1990</v>
      </c>
      <c r="I18" s="18"/>
      <c r="J18" s="18"/>
      <c r="K18" s="18" t="s">
        <v>1991</v>
      </c>
      <c r="L18" s="28" t="s">
        <v>814</v>
      </c>
      <c r="M18" s="18" t="s">
        <v>1992</v>
      </c>
      <c r="N18" s="18">
        <f t="shared" ref="N18" ca="1" si="18">IF($D18=1,VLOOKUP(1,INDIRECT(第1問問題レベル,0),2,0),IF($D18=2,VLOOKUP(2,INDIRECT(第2問問題レベル,0),2,0),IF($D18=3,VLOOKUP(3,INDIRECT(第3問問題レベル,0),2,0),IF($D18=4,VLOOKUP(4,INDIRECT(第4問問題レベル,0),2,0),IF($D18=5,VLOOKUP(5,INDIRECT(第5問問題レベル,0),2,0),IF($D18=6,VLOOKUP(6,INDIRECT(第6問問題レベル,0),2,0),0))))))</f>
        <v>0</v>
      </c>
      <c r="O18" s="18" t="str">
        <f ca="1">IF(MOD(N18,10)=0,"ぽん",IF(MOD(N18,10)=1,"ぽん",IF(MOD(N18,10)=6,"ぽん",IF(MOD(N18,10)=3,"ぼん","ほん"))))</f>
        <v>ぽん</v>
      </c>
      <c r="P18" s="18" t="s">
        <v>4003</v>
      </c>
      <c r="Q18" s="18">
        <f t="shared" ca="1" si="17"/>
        <v>0</v>
      </c>
      <c r="R18" s="18" t="s">
        <v>1993</v>
      </c>
      <c r="S18" s="18" t="s">
        <v>1994</v>
      </c>
      <c r="T18" s="28" t="s">
        <v>814</v>
      </c>
      <c r="U18" s="18" t="s">
        <v>1995</v>
      </c>
      <c r="V18" s="18"/>
      <c r="W18" s="18"/>
      <c r="X18" s="18" t="s">
        <v>1954</v>
      </c>
      <c r="Y18" s="18"/>
      <c r="Z18" s="18"/>
      <c r="AA18" s="18" t="s">
        <v>1906</v>
      </c>
      <c r="AB18" s="28" t="s">
        <v>814</v>
      </c>
      <c r="AC18" s="18"/>
      <c r="AD18" s="18"/>
      <c r="AE18" s="18"/>
      <c r="AF18" s="18"/>
      <c r="AG18" s="18"/>
      <c r="AH18" s="18"/>
      <c r="AI18" s="18"/>
      <c r="AJ18" s="3" t="str">
        <f t="shared" ca="1" si="3"/>
        <v>えんぴつにキャップを　します。えんぴつは、0ぽん　ありますが、キャップが　0こ　たりません。キャップは、なんこ　ありますか。</v>
      </c>
    </row>
    <row r="19" spans="1:36" ht="42.75">
      <c r="A19" s="3" t="s">
        <v>3468</v>
      </c>
      <c r="B19" s="3">
        <v>17</v>
      </c>
      <c r="C19" s="18">
        <f t="shared" ca="1" si="0"/>
        <v>0.13448690009104236</v>
      </c>
      <c r="D19" s="18">
        <f t="shared" ca="1" si="4"/>
        <v>22</v>
      </c>
      <c r="E19" s="18" t="s">
        <v>104</v>
      </c>
      <c r="F19" s="18"/>
      <c r="G19" s="18"/>
      <c r="H19" s="18" t="s">
        <v>4004</v>
      </c>
      <c r="I19" s="18">
        <f t="shared" ref="I19" ca="1" si="19">IF($D19=1,VLOOKUP(1,INDIRECT(第1問問題レベル,0),2,0),IF($D19=2,VLOOKUP(2,INDIRECT(第2問問題レベル,0),2,0),IF($D19=3,VLOOKUP(3,INDIRECT(第3問問題レベル,0),2,0),IF($D19=4,VLOOKUP(4,INDIRECT(第4問問題レベル,0),2,0),IF($D19=5,VLOOKUP(5,INDIRECT(第5問問題レベル,0),2,0),IF($D19=6,VLOOKUP(6,INDIRECT(第6問問題レベル,0),2,0),0))))))</f>
        <v>0</v>
      </c>
      <c r="J19" s="18" t="s">
        <v>342</v>
      </c>
      <c r="K19" s="18" t="s">
        <v>60</v>
      </c>
      <c r="L19" s="28" t="s">
        <v>814</v>
      </c>
      <c r="M19" s="18" t="s">
        <v>27</v>
      </c>
      <c r="N19" s="18"/>
      <c r="O19" s="18"/>
      <c r="P19" s="18" t="s">
        <v>2746</v>
      </c>
      <c r="Q19" s="18"/>
      <c r="R19" s="18"/>
      <c r="S19" s="18" t="s">
        <v>2747</v>
      </c>
      <c r="T19" s="28" t="s">
        <v>814</v>
      </c>
      <c r="U19" s="18" t="s">
        <v>1996</v>
      </c>
      <c r="V19" s="18"/>
      <c r="W19" s="18"/>
      <c r="X19" s="18" t="s">
        <v>3749</v>
      </c>
      <c r="Y19" s="18">
        <f t="shared" ref="Y19" ca="1" si="20">IF($D19=1,VLOOKUP(1,INDIRECT(第1問問題レベル,0),3,0),IF($D19=2,VLOOKUP(2,INDIRECT(第2問問題レベル,0),3,0),IF($D19=3,VLOOKUP(3,INDIRECT(第3問問題レベル,0),3,0),IF($D19=4,VLOOKUP(4,INDIRECT(第4問問題レベル,0),3,0),IF($D19=5,VLOOKUP(5,INDIRECT(第5問問題レベル,0),3,0),IF($D19=6,VLOOKUP(6,INDIRECT(第6問問題レベル,0),3,0),0))))))</f>
        <v>0</v>
      </c>
      <c r="Z19" s="18" t="s">
        <v>342</v>
      </c>
      <c r="AA19" s="18" t="s">
        <v>94</v>
      </c>
      <c r="AB19" s="28" t="s">
        <v>814</v>
      </c>
      <c r="AC19" s="18" t="s">
        <v>14</v>
      </c>
      <c r="AD19" s="18"/>
      <c r="AE19" s="18"/>
      <c r="AF19" s="18" t="s">
        <v>351</v>
      </c>
      <c r="AG19" s="18"/>
      <c r="AH19" s="18"/>
      <c r="AI19" s="18" t="s">
        <v>542</v>
      </c>
      <c r="AJ19" s="3" t="str">
        <f t="shared" ca="1" si="3"/>
        <v>おにいさんは　きのうみかんを　0こ　たべました。きょうも　みかんを　たべました。きょう　たべたのは、きのうより　0こ　すくなかったです。きょうは、なんこ　たべましたか。</v>
      </c>
    </row>
    <row r="20" spans="1:36" ht="42.75">
      <c r="A20" s="3" t="s">
        <v>3468</v>
      </c>
      <c r="B20" s="3">
        <v>18</v>
      </c>
      <c r="C20" s="18">
        <f t="shared" ca="1" si="0"/>
        <v>5.0786841649097192E-2</v>
      </c>
      <c r="D20" s="18">
        <f t="shared" ca="1" si="4"/>
        <v>27</v>
      </c>
      <c r="E20" s="18" t="s">
        <v>2748</v>
      </c>
      <c r="F20" s="18"/>
      <c r="G20" s="18"/>
      <c r="H20" s="18" t="s">
        <v>4005</v>
      </c>
      <c r="I20" s="18">
        <f t="shared" ref="I20:I21" ca="1" si="21">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J20" s="18" t="s">
        <v>1901</v>
      </c>
      <c r="K20" s="18" t="s">
        <v>2749</v>
      </c>
      <c r="L20" s="28" t="s">
        <v>814</v>
      </c>
      <c r="M20" s="18" t="s">
        <v>2750</v>
      </c>
      <c r="N20" s="18"/>
      <c r="O20" s="18"/>
      <c r="P20" s="18" t="s">
        <v>2751</v>
      </c>
      <c r="Q20" s="18"/>
      <c r="R20" s="18"/>
      <c r="S20" s="18" t="s">
        <v>2752</v>
      </c>
      <c r="T20" s="28" t="s">
        <v>814</v>
      </c>
      <c r="U20" s="18" t="s">
        <v>4006</v>
      </c>
      <c r="V20" s="18">
        <f t="shared" ref="V20" ca="1" si="22">IF($D20=1,VLOOKUP(1,INDIRECT(第1問問題レベル,0),3,0),IF($D20=2,VLOOKUP(2,INDIRECT(第2問問題レベル,0),3,0),IF($D20=3,VLOOKUP(3,INDIRECT(第3問問題レベル,0),3,0),IF($D20=4,VLOOKUP(4,INDIRECT(第4問問題レベル,0),3,0),IF($D20=5,VLOOKUP(5,INDIRECT(第5問問題レベル,0),3,0),IF($D20=6,VLOOKUP(6,INDIRECT(第6問問題レベル,0),3,0),0))))))</f>
        <v>0</v>
      </c>
      <c r="W20" s="18" t="s">
        <v>342</v>
      </c>
      <c r="X20" s="18" t="s">
        <v>109</v>
      </c>
      <c r="Y20" s="18"/>
      <c r="Z20" s="18"/>
      <c r="AA20" s="18"/>
      <c r="AB20" s="28" t="s">
        <v>814</v>
      </c>
      <c r="AC20" s="18" t="s">
        <v>2753</v>
      </c>
      <c r="AD20" s="18"/>
      <c r="AE20" s="18"/>
      <c r="AF20" s="18" t="s">
        <v>2754</v>
      </c>
      <c r="AG20" s="18"/>
      <c r="AH20" s="18"/>
      <c r="AI20" s="18" t="s">
        <v>2755</v>
      </c>
      <c r="AJ20" s="3" t="str">
        <f t="shared" ca="1" si="3"/>
        <v>みぎてに　はなの　たねを　0こ　にぎって　います。ひだりてにもたねを　にぎっていますが、みぎてより　0こ　すくないです。ひだりてで　なんこの　たねを　にげっていますか。</v>
      </c>
    </row>
    <row r="21" spans="1:36" ht="42.75">
      <c r="A21" s="3" t="s">
        <v>3468</v>
      </c>
      <c r="B21" s="3">
        <v>19</v>
      </c>
      <c r="C21" s="18">
        <f t="shared" ca="1" si="0"/>
        <v>0.31093094607665339</v>
      </c>
      <c r="D21" s="18">
        <f t="shared" ca="1" si="4"/>
        <v>13</v>
      </c>
      <c r="E21" s="18" t="s">
        <v>1998</v>
      </c>
      <c r="F21" s="18"/>
      <c r="G21" s="18"/>
      <c r="H21" s="18" t="s">
        <v>4007</v>
      </c>
      <c r="I21" s="18">
        <f t="shared" ca="1" si="21"/>
        <v>0</v>
      </c>
      <c r="J21" s="18" t="s">
        <v>1938</v>
      </c>
      <c r="K21" s="18" t="s">
        <v>1030</v>
      </c>
      <c r="L21" s="28" t="s">
        <v>814</v>
      </c>
      <c r="M21" s="18" t="s">
        <v>1999</v>
      </c>
      <c r="N21" s="18"/>
      <c r="O21" s="18"/>
      <c r="P21" s="18" t="s">
        <v>3837</v>
      </c>
      <c r="Q21" s="18">
        <f t="shared" ca="1" si="17"/>
        <v>0</v>
      </c>
      <c r="R21" s="18" t="s">
        <v>1938</v>
      </c>
      <c r="S21" s="18" t="s">
        <v>94</v>
      </c>
      <c r="T21" s="28" t="s">
        <v>814</v>
      </c>
      <c r="U21" s="18" t="s">
        <v>2000</v>
      </c>
      <c r="V21" s="18"/>
      <c r="W21" s="18"/>
      <c r="X21" s="18" t="s">
        <v>2001</v>
      </c>
      <c r="Y21" s="18"/>
      <c r="Z21" s="18"/>
      <c r="AA21" s="18" t="s">
        <v>2002</v>
      </c>
      <c r="AB21" s="28" t="s">
        <v>814</v>
      </c>
      <c r="AC21" s="18"/>
      <c r="AD21" s="18"/>
      <c r="AE21" s="18"/>
      <c r="AF21" s="18"/>
      <c r="AG21" s="18"/>
      <c r="AH21" s="18"/>
      <c r="AI21" s="18"/>
      <c r="AJ21" s="3" t="str">
        <f t="shared" ca="1" si="3"/>
        <v>おとうとは、ボーリングでストライクを　0かい　だしました。ぼくは、おとうとより　0かい　すくなかったです。ぼくは、なんかい　ストライクを　だしましたか。</v>
      </c>
    </row>
    <row r="22" spans="1:36" ht="57">
      <c r="A22" s="3" t="s">
        <v>3468</v>
      </c>
      <c r="B22" s="3">
        <v>20</v>
      </c>
      <c r="C22" s="18">
        <f t="shared" ca="1" si="0"/>
        <v>0.72470147623834968</v>
      </c>
      <c r="D22" s="18">
        <f t="shared" ca="1" si="4"/>
        <v>5</v>
      </c>
      <c r="E22" s="18" t="s">
        <v>2005</v>
      </c>
      <c r="F22" s="18"/>
      <c r="G22" s="18"/>
      <c r="H22" s="18" t="s">
        <v>2004</v>
      </c>
      <c r="I22" s="18"/>
      <c r="J22" s="18"/>
      <c r="K22" s="18" t="s">
        <v>55</v>
      </c>
      <c r="L22" s="28" t="s">
        <v>814</v>
      </c>
      <c r="M22" s="18" t="s">
        <v>2006</v>
      </c>
      <c r="N22" s="18"/>
      <c r="O22" s="18"/>
      <c r="P22" s="18" t="s">
        <v>2007</v>
      </c>
      <c r="Q22" s="18">
        <f t="shared" ref="Q22" ca="1" si="23">IF($D22=1,VLOOKUP(1,INDIRECT(第1問問題レベル,0),2,0),IF($D22=2,VLOOKUP(2,INDIRECT(第2問問題レベル,0),2,0),IF($D22=3,VLOOKUP(3,INDIRECT(第3問問題レベル,0),2,0),IF($D22=4,VLOOKUP(4,INDIRECT(第4問問題レベル,0),2,0),IF($D22=5,VLOOKUP(5,INDIRECT(第5問問題レベル,0),2,0),IF($D22=6,VLOOKUP(6,INDIRECT(第6問問題レベル,0),2,0),0))))))</f>
        <v>6</v>
      </c>
      <c r="R22" s="18" t="s">
        <v>2003</v>
      </c>
      <c r="S22" s="18" t="s">
        <v>55</v>
      </c>
      <c r="T22" s="28" t="s">
        <v>814</v>
      </c>
      <c r="U22" s="18" t="s">
        <v>2008</v>
      </c>
      <c r="V22" s="18"/>
      <c r="W22" s="18"/>
      <c r="X22" s="18" t="s">
        <v>4008</v>
      </c>
      <c r="Y22" s="18">
        <f t="shared" ref="Y22:Y23" ca="1" si="24">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2</v>
      </c>
      <c r="Z22" s="18" t="s">
        <v>1901</v>
      </c>
      <c r="AA22" s="18" t="s">
        <v>109</v>
      </c>
      <c r="AB22" s="28" t="s">
        <v>814</v>
      </c>
      <c r="AC22" s="18" t="s">
        <v>2009</v>
      </c>
      <c r="AD22" s="18"/>
      <c r="AE22" s="18"/>
      <c r="AF22" s="18" t="s">
        <v>2010</v>
      </c>
      <c r="AG22" s="18"/>
      <c r="AH22" s="18"/>
      <c r="AI22" s="18" t="s">
        <v>1906</v>
      </c>
      <c r="AJ22" s="3" t="str">
        <f t="shared" ca="1" si="3"/>
        <v>あか　と　しろの　おまんじゅうが、　あります。あかい　おまんじゅうは、6こ　あります。しろい　おまんじゅうは、あかい　おまんじゅうより　2こ　すくないです。しろい　おまんじゅうは、なんこ　ありますか。</v>
      </c>
    </row>
    <row r="23" spans="1:36" ht="57">
      <c r="A23" s="3" t="s">
        <v>3468</v>
      </c>
      <c r="B23" s="3">
        <v>21</v>
      </c>
      <c r="C23" s="18">
        <f t="shared" ca="1" si="0"/>
        <v>0.93308396567058605</v>
      </c>
      <c r="D23" s="18">
        <f t="shared" ca="1" si="4"/>
        <v>2</v>
      </c>
      <c r="E23" s="18" t="s">
        <v>2011</v>
      </c>
      <c r="F23" s="18"/>
      <c r="G23" s="18"/>
      <c r="H23" s="18" t="s">
        <v>2012</v>
      </c>
      <c r="I23" s="18"/>
      <c r="J23" s="18"/>
      <c r="K23" s="18" t="s">
        <v>428</v>
      </c>
      <c r="L23" s="28" t="s">
        <v>814</v>
      </c>
      <c r="M23" s="18" t="s">
        <v>2013</v>
      </c>
      <c r="N23" s="18">
        <f t="shared" ref="N23" ca="1" si="25">IF($D23=1,VLOOKUP(1,INDIRECT(第1問問題レベル,0),2,0),IF($D23=2,VLOOKUP(2,INDIRECT(第2問問題レベル,0),2,0),IF($D23=3,VLOOKUP(3,INDIRECT(第3問問題レベル,0),2,0),IF($D23=4,VLOOKUP(4,INDIRECT(第4問問題レベル,0),2,0),IF($D23=5,VLOOKUP(5,INDIRECT(第5問問題レベル,0),2,0),IF($D23=6,VLOOKUP(6,INDIRECT(第6問問題レベル,0),2,0),0))))))</f>
        <v>12</v>
      </c>
      <c r="O23" s="18" t="s">
        <v>1938</v>
      </c>
      <c r="P23" s="18"/>
      <c r="Q23" s="18"/>
      <c r="R23" s="18"/>
      <c r="S23" s="18" t="s">
        <v>2014</v>
      </c>
      <c r="T23" s="28" t="s">
        <v>814</v>
      </c>
      <c r="U23" s="18" t="s">
        <v>2015</v>
      </c>
      <c r="V23" s="18"/>
      <c r="W23" s="18"/>
      <c r="X23" s="18" t="s">
        <v>2016</v>
      </c>
      <c r="Y23" s="18">
        <f t="shared" ca="1" si="24"/>
        <v>7</v>
      </c>
      <c r="Z23" s="18" t="s">
        <v>1938</v>
      </c>
      <c r="AA23" s="18" t="s">
        <v>2017</v>
      </c>
      <c r="AB23" s="28" t="s">
        <v>814</v>
      </c>
      <c r="AC23" s="18" t="s">
        <v>2018</v>
      </c>
      <c r="AD23" s="18"/>
      <c r="AE23" s="18"/>
      <c r="AF23" s="18" t="s">
        <v>2019</v>
      </c>
      <c r="AG23" s="18"/>
      <c r="AH23" s="18"/>
      <c r="AI23" s="18" t="s">
        <v>2020</v>
      </c>
      <c r="AJ23" s="3" t="str">
        <f t="shared" ca="1" si="3"/>
        <v>としえさん　と　まゆみさんが　わなげを　しています。としえさんは、12かい　いれました。まゆみさんは、としえさんより7かい　すくなかったです。まゆみさんは、なんかい　いれましたか。</v>
      </c>
    </row>
    <row r="24" spans="1:36" ht="42.75">
      <c r="A24" s="3" t="s">
        <v>3468</v>
      </c>
      <c r="B24" s="3">
        <v>22</v>
      </c>
      <c r="C24" s="18">
        <f t="shared" ca="1" si="0"/>
        <v>0.18384139275252798</v>
      </c>
      <c r="D24" s="18">
        <f t="shared" ca="1" si="4"/>
        <v>20</v>
      </c>
      <c r="E24" s="18" t="s">
        <v>2021</v>
      </c>
      <c r="F24" s="18"/>
      <c r="G24" s="18"/>
      <c r="H24" s="18" t="s">
        <v>4009</v>
      </c>
      <c r="I24" s="18">
        <f t="shared" ref="I24" ca="1" si="26">IF($D24=1,VLOOKUP(1,INDIRECT(第1問問題レベル,0),2,0),IF($D24=2,VLOOKUP(2,INDIRECT(第2問問題レベル,0),2,0),IF($D24=3,VLOOKUP(3,INDIRECT(第3問問題レベル,0),2,0),IF($D24=4,VLOOKUP(4,INDIRECT(第4問問題レベル,0),2,0),IF($D24=5,VLOOKUP(5,INDIRECT(第5問問題レベル,0),2,0),IF($D24=6,VLOOKUP(6,INDIRECT(第6問問題レベル,0),2,0),0))))))</f>
        <v>0</v>
      </c>
      <c r="J24" s="18" t="s">
        <v>1938</v>
      </c>
      <c r="K24" s="18" t="s">
        <v>103</v>
      </c>
      <c r="L24" s="28" t="s">
        <v>814</v>
      </c>
      <c r="M24" s="18" t="s">
        <v>2022</v>
      </c>
      <c r="N24" s="18"/>
      <c r="O24" s="18"/>
      <c r="P24" s="18" t="s">
        <v>4010</v>
      </c>
      <c r="Q24" s="18">
        <f t="shared" ref="Q24:Q28" ca="1" si="27">IF($D24=1,VLOOKUP(1,INDIRECT(第1問問題レベル,0),3,0),IF($D24=2,VLOOKUP(2,INDIRECT(第2問問題レベル,0),3,0),IF($D24=3,VLOOKUP(3,INDIRECT(第3問問題レベル,0),3,0),IF($D24=4,VLOOKUP(4,INDIRECT(第4問問題レベル,0),3,0),IF($D24=5,VLOOKUP(5,INDIRECT(第5問問題レベル,0),3,0),IF($D24=6,VLOOKUP(6,INDIRECT(第6問問題レベル,0),3,0),0))))))</f>
        <v>0</v>
      </c>
      <c r="R24" s="18" t="s">
        <v>1938</v>
      </c>
      <c r="S24" s="18" t="s">
        <v>109</v>
      </c>
      <c r="T24" s="28" t="s">
        <v>814</v>
      </c>
      <c r="U24" s="18" t="s">
        <v>2023</v>
      </c>
      <c r="V24" s="18"/>
      <c r="W24" s="18"/>
      <c r="X24" s="18" t="s">
        <v>2024</v>
      </c>
      <c r="Y24" s="18"/>
      <c r="Z24" s="18"/>
      <c r="AA24" s="18" t="s">
        <v>2025</v>
      </c>
      <c r="AB24" s="28" t="s">
        <v>814</v>
      </c>
      <c r="AC24" s="18"/>
      <c r="AD24" s="18"/>
      <c r="AE24" s="18"/>
      <c r="AF24" s="18"/>
      <c r="AG24" s="18"/>
      <c r="AH24" s="18"/>
      <c r="AI24" s="18"/>
      <c r="AJ24" s="3" t="str">
        <f t="shared" ca="1" si="3"/>
        <v>わたしは、じゃんけんで　0かい　かちました。おとうとが、かったかいすうは、わたしより　0かい　すくないです。おとうとは、なんかい　かちましたか。</v>
      </c>
    </row>
    <row r="25" spans="1:36" ht="28.5">
      <c r="A25" s="3" t="s">
        <v>3468</v>
      </c>
      <c r="B25" s="3">
        <v>23</v>
      </c>
      <c r="C25" s="18">
        <f t="shared" ca="1" si="0"/>
        <v>0.20247773922339318</v>
      </c>
      <c r="D25" s="18">
        <f t="shared" ca="1" si="4"/>
        <v>19</v>
      </c>
      <c r="E25" s="18" t="s">
        <v>4011</v>
      </c>
      <c r="F25" s="18">
        <f t="shared" ca="1" si="1"/>
        <v>0</v>
      </c>
      <c r="G25" s="18" t="s">
        <v>2028</v>
      </c>
      <c r="H25" s="18"/>
      <c r="I25" s="18"/>
      <c r="J25" s="18"/>
      <c r="K25" s="18" t="s">
        <v>54</v>
      </c>
      <c r="L25" s="28" t="s">
        <v>814</v>
      </c>
      <c r="M25" s="18" t="s">
        <v>2029</v>
      </c>
      <c r="N25" s="18"/>
      <c r="O25" s="18"/>
      <c r="P25" s="18" t="s">
        <v>4012</v>
      </c>
      <c r="Q25" s="18">
        <f t="shared" ca="1" si="27"/>
        <v>0</v>
      </c>
      <c r="R25" s="18" t="s">
        <v>2030</v>
      </c>
      <c r="S25" s="18" t="s">
        <v>109</v>
      </c>
      <c r="T25" s="28" t="s">
        <v>814</v>
      </c>
      <c r="U25" s="18" t="s">
        <v>2031</v>
      </c>
      <c r="V25" s="18"/>
      <c r="W25" s="18"/>
      <c r="X25" s="18" t="s">
        <v>2032</v>
      </c>
      <c r="Y25" s="18"/>
      <c r="Z25" s="18"/>
      <c r="AA25" s="18" t="s">
        <v>1926</v>
      </c>
      <c r="AB25" s="28" t="s">
        <v>814</v>
      </c>
      <c r="AC25" s="18"/>
      <c r="AD25" s="18"/>
      <c r="AE25" s="18"/>
      <c r="AF25" s="18"/>
      <c r="AG25" s="18"/>
      <c r="AH25" s="18"/>
      <c r="AI25" s="18"/>
      <c r="AJ25" s="3" t="str">
        <f t="shared" ca="1" si="3"/>
        <v>にわとりが　0わ　います。ひよこは、にわとりより　0わ　すくないです。ひよこは、なんわ　いますか。</v>
      </c>
    </row>
    <row r="26" spans="1:36" ht="42.75">
      <c r="A26" s="3" t="s">
        <v>3468</v>
      </c>
      <c r="B26" s="3">
        <v>24</v>
      </c>
      <c r="C26" s="18">
        <f t="shared" ca="1" si="0"/>
        <v>6.595569137659274E-2</v>
      </c>
      <c r="D26" s="18">
        <f t="shared" ca="1" si="4"/>
        <v>25</v>
      </c>
      <c r="E26" s="18" t="s">
        <v>459</v>
      </c>
      <c r="F26" s="18"/>
      <c r="G26" s="18"/>
      <c r="H26" s="18" t="s">
        <v>3728</v>
      </c>
      <c r="I26" s="18">
        <f t="shared" ref="I26:I27" ca="1" si="28">IF($D26=1,VLOOKUP(1,INDIRECT(第1問問題レベル,0),2,0),IF($D26=2,VLOOKUP(2,INDIRECT(第2問問題レベル,0),2,0),IF($D26=3,VLOOKUP(3,INDIRECT(第3問問題レベル,0),2,0),IF($D26=4,VLOOKUP(4,INDIRECT(第4問問題レベル,0),2,0),IF($D26=5,VLOOKUP(5,INDIRECT(第5問問題レベル,0),2,0),IF($D26=6,VLOOKUP(6,INDIRECT(第6問問題レベル,0),2,0),0))))))</f>
        <v>0</v>
      </c>
      <c r="J26" s="18" t="str">
        <f ca="1">IF(MOD(I26,10)=0,"ぴき",IF(MOD(I26,10)=1,"ぴき",IF(MOD(I26,10)=6,"ぴき",IF(MOD(I26,10)=3,"びき","ひき"))))</f>
        <v>ぴき</v>
      </c>
      <c r="K26" s="18" t="s">
        <v>54</v>
      </c>
      <c r="L26" s="28" t="s">
        <v>814</v>
      </c>
      <c r="M26" s="18" t="s">
        <v>2033</v>
      </c>
      <c r="N26" s="18"/>
      <c r="O26" s="18"/>
      <c r="P26" s="18" t="s">
        <v>4013</v>
      </c>
      <c r="Q26" s="18">
        <f t="shared" ca="1" si="27"/>
        <v>0</v>
      </c>
      <c r="R26" s="18" t="s">
        <v>2034</v>
      </c>
      <c r="S26" s="18" t="s">
        <v>111</v>
      </c>
      <c r="T26" s="28" t="s">
        <v>814</v>
      </c>
      <c r="U26" s="18" t="s">
        <v>2035</v>
      </c>
      <c r="V26" s="18"/>
      <c r="W26" s="18"/>
      <c r="X26" s="18" t="s">
        <v>2036</v>
      </c>
      <c r="Y26" s="18"/>
      <c r="Z26" s="18"/>
      <c r="AA26" s="18" t="s">
        <v>2037</v>
      </c>
      <c r="AB26" s="28" t="s">
        <v>814</v>
      </c>
      <c r="AC26" s="18"/>
      <c r="AD26" s="18"/>
      <c r="AE26" s="18"/>
      <c r="AF26" s="18"/>
      <c r="AG26" s="18"/>
      <c r="AH26" s="18"/>
      <c r="AI26" s="18"/>
      <c r="AJ26" s="3" t="str">
        <f t="shared" ca="1" si="3"/>
        <v>にわに　かたつむりが　0ぴき　います。はっぱに　１ぴきずつ　のりたいけど　はっぱが　0まい　たりません。はっぱは、なんまい　ありますか。</v>
      </c>
    </row>
    <row r="27" spans="1:36" ht="42.75">
      <c r="A27" s="3" t="s">
        <v>3468</v>
      </c>
      <c r="B27" s="3">
        <v>25</v>
      </c>
      <c r="C27" s="18">
        <f t="shared" ca="1" si="0"/>
        <v>0.33254542540426357</v>
      </c>
      <c r="D27" s="18">
        <f t="shared" ca="1" si="4"/>
        <v>12</v>
      </c>
      <c r="E27" s="18" t="s">
        <v>2038</v>
      </c>
      <c r="F27" s="18"/>
      <c r="G27" s="18"/>
      <c r="H27" s="18" t="s">
        <v>3614</v>
      </c>
      <c r="I27" s="18">
        <f t="shared" ca="1" si="28"/>
        <v>0</v>
      </c>
      <c r="J27" s="18" t="str">
        <f ca="1">IF(MOD(I27,10)=0,"ぽん",IF(MOD(I27,10)=1,"ぽん",IF(MOD(I27,10)=6,"ぽん",IF(MOD(I27,10)=3,"ぼん","ほん"))))</f>
        <v>ぽん</v>
      </c>
      <c r="K27" s="18" t="s">
        <v>55</v>
      </c>
      <c r="L27" s="28" t="s">
        <v>814</v>
      </c>
      <c r="M27" s="18" t="s">
        <v>2039</v>
      </c>
      <c r="N27" s="18"/>
      <c r="O27" s="18"/>
      <c r="P27" s="18" t="s">
        <v>4014</v>
      </c>
      <c r="Q27" s="18">
        <f t="shared" ca="1" si="27"/>
        <v>0</v>
      </c>
      <c r="R27" s="18" t="str">
        <f ca="1">IF(MOD(Q27,10)=0,"ぽん",IF(MOD(Q27,10)=1,"ぽん",IF(MOD(Q27,10)=6,"ぽん",IF(MOD(Q27,10)=3,"ぼん","ほん"))))</f>
        <v>ぽん</v>
      </c>
      <c r="S27" s="18" t="s">
        <v>109</v>
      </c>
      <c r="T27" s="28" t="s">
        <v>814</v>
      </c>
      <c r="U27" s="18" t="s">
        <v>829</v>
      </c>
      <c r="V27" s="18"/>
      <c r="W27" s="18"/>
      <c r="X27" s="18" t="s">
        <v>1971</v>
      </c>
      <c r="Y27" s="18"/>
      <c r="Z27" s="18"/>
      <c r="AA27" s="18" t="s">
        <v>2037</v>
      </c>
      <c r="AB27" s="28" t="s">
        <v>814</v>
      </c>
      <c r="AC27" s="18"/>
      <c r="AD27" s="18"/>
      <c r="AE27" s="18"/>
      <c r="AF27" s="18"/>
      <c r="AG27" s="18"/>
      <c r="AH27" s="18"/>
      <c r="AI27" s="18"/>
      <c r="AJ27" s="3" t="str">
        <f t="shared" ca="1" si="3"/>
        <v>みどりの　えんぴつが　0ぽん　あります。あおの　えんぴつは、みどりの　えんぴつより　0ぽん　すくないです。あおの　えんぴつは、なんぼん　ありますか。</v>
      </c>
    </row>
    <row r="28" spans="1:36" ht="28.5">
      <c r="A28" s="3" t="s">
        <v>3468</v>
      </c>
      <c r="B28" s="3">
        <v>26</v>
      </c>
      <c r="C28" s="18">
        <f t="shared" ca="1" si="0"/>
        <v>0.62108421998027885</v>
      </c>
      <c r="D28" s="18">
        <f t="shared" ca="1" si="4"/>
        <v>7</v>
      </c>
      <c r="E28" s="18" t="s">
        <v>3733</v>
      </c>
      <c r="F28" s="18">
        <f t="shared" ca="1" si="1"/>
        <v>0</v>
      </c>
      <c r="G28" s="18" t="s">
        <v>99</v>
      </c>
      <c r="H28" s="18"/>
      <c r="I28" s="18"/>
      <c r="J28" s="18"/>
      <c r="K28" s="18" t="s">
        <v>78</v>
      </c>
      <c r="L28" s="28" t="s">
        <v>814</v>
      </c>
      <c r="M28" s="18" t="s">
        <v>1908</v>
      </c>
      <c r="N28" s="18"/>
      <c r="O28" s="18"/>
      <c r="P28" s="18" t="s">
        <v>3734</v>
      </c>
      <c r="Q28" s="18">
        <f t="shared" ca="1" si="27"/>
        <v>0</v>
      </c>
      <c r="R28" s="18" t="s">
        <v>99</v>
      </c>
      <c r="S28" s="18" t="s">
        <v>110</v>
      </c>
      <c r="T28" s="28" t="s">
        <v>814</v>
      </c>
      <c r="U28" s="18" t="s">
        <v>2040</v>
      </c>
      <c r="V28" s="18"/>
      <c r="W28" s="18"/>
      <c r="X28" s="18" t="s">
        <v>1921</v>
      </c>
      <c r="Y28" s="18"/>
      <c r="Z28" s="18"/>
      <c r="AA28" s="18" t="s">
        <v>2041</v>
      </c>
      <c r="AB28" s="28" t="s">
        <v>814</v>
      </c>
      <c r="AC28" s="18"/>
      <c r="AD28" s="18"/>
      <c r="AE28" s="18"/>
      <c r="AF28" s="18"/>
      <c r="AG28" s="18"/>
      <c r="AH28" s="18"/>
      <c r="AI28" s="18"/>
      <c r="AJ28" s="3" t="str">
        <f t="shared" ca="1" si="3"/>
        <v>ようこさんは　0さい　です。かずこさんは、ようこさんより　0さい　とししたです。かずこさんは、なんさい　ですか。</v>
      </c>
    </row>
    <row r="29" spans="1:36" ht="42.75">
      <c r="A29" s="3" t="s">
        <v>3468</v>
      </c>
      <c r="B29" s="3">
        <v>27</v>
      </c>
      <c r="C29" s="18">
        <f t="shared" ca="1" si="0"/>
        <v>0.48585892727972957</v>
      </c>
      <c r="D29" s="18">
        <f t="shared" ca="1" si="4"/>
        <v>11</v>
      </c>
      <c r="E29" s="18" t="s">
        <v>2042</v>
      </c>
      <c r="F29" s="18"/>
      <c r="G29" s="18"/>
      <c r="H29" s="18" t="s">
        <v>2756</v>
      </c>
      <c r="I29" s="18"/>
      <c r="J29" s="18"/>
      <c r="K29" s="18" t="s">
        <v>80</v>
      </c>
      <c r="L29" s="28" t="s">
        <v>814</v>
      </c>
      <c r="M29" s="18" t="s">
        <v>3919</v>
      </c>
      <c r="N29" s="18">
        <f t="shared" ref="N29" ca="1" si="29">IF($D29=1,VLOOKUP(1,INDIRECT(第1問問題レベル,0),2,0),IF($D29=2,VLOOKUP(2,INDIRECT(第2問問題レベル,0),2,0),IF($D29=3,VLOOKUP(3,INDIRECT(第3問問題レベル,0),2,0),IF($D29=4,VLOOKUP(4,INDIRECT(第4問問題レベル,0),2,0),IF($D29=5,VLOOKUP(5,INDIRECT(第5問問題レベル,0),2,0),IF($D29=6,VLOOKUP(6,INDIRECT(第6問問題レベル,0),2,0),0))))))</f>
        <v>0</v>
      </c>
      <c r="O29" s="18" t="str">
        <f ca="1">IF(MOD(N29,10)=0,"ぴき",IF(MOD(N29,10)=1,"ぴき",IF(MOD(N29,10)=6,"ぴき",IF(MOD(N29,10)=3,"びき","ひき"))))</f>
        <v>ぴき</v>
      </c>
      <c r="P29" s="18" t="s">
        <v>2043</v>
      </c>
      <c r="Q29" s="18"/>
      <c r="R29" s="18"/>
      <c r="S29" s="18"/>
      <c r="T29" s="28" t="s">
        <v>814</v>
      </c>
      <c r="U29" s="18" t="s">
        <v>2044</v>
      </c>
      <c r="V29" s="18"/>
      <c r="W29" s="18"/>
      <c r="X29" s="18" t="s">
        <v>3736</v>
      </c>
      <c r="Y29" s="18">
        <f t="shared" ref="Y29" ca="1" si="30">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0</v>
      </c>
      <c r="Z29" s="18" t="str">
        <f ca="1">IF(MOD(Y29,10)=0,"ぴき",IF(MOD(Y29,10)=1,"ぴき",IF(MOD(Y29,10)=6,"ぴき",IF(MOD(Y29,10)=3,"びき","ひき"))))</f>
        <v>ぴき</v>
      </c>
      <c r="AA29" s="18" t="s">
        <v>2045</v>
      </c>
      <c r="AB29" s="28" t="s">
        <v>814</v>
      </c>
      <c r="AC29" s="18" t="s">
        <v>2757</v>
      </c>
      <c r="AD29" s="18"/>
      <c r="AE29" s="18"/>
      <c r="AF29" s="18" t="s">
        <v>756</v>
      </c>
      <c r="AG29" s="18"/>
      <c r="AH29" s="18"/>
      <c r="AI29" s="18" t="s">
        <v>2046</v>
      </c>
      <c r="AJ29" s="3" t="str">
        <f t="shared" ca="1" si="3"/>
        <v>さかなやさんで　たこ　と　いかを　うっていました。たこは　0ぴき　です。いかは、たこより　0ぴき　すくないです。いかを　なんびき　うっていますか。</v>
      </c>
    </row>
    <row r="30" spans="1:36" ht="42.75">
      <c r="A30" s="3" t="s">
        <v>3468</v>
      </c>
      <c r="B30" s="3">
        <v>28</v>
      </c>
      <c r="C30" s="18">
        <f t="shared" ca="1" si="0"/>
        <v>0.24928069991866297</v>
      </c>
      <c r="D30" s="18">
        <f t="shared" ca="1" si="4"/>
        <v>16</v>
      </c>
      <c r="E30" s="18"/>
      <c r="F30" s="18">
        <f t="shared" ca="1" si="1"/>
        <v>0</v>
      </c>
      <c r="G30" s="18" t="s">
        <v>2047</v>
      </c>
      <c r="H30" s="18" t="s">
        <v>2048</v>
      </c>
      <c r="I30" s="18"/>
      <c r="J30" s="18"/>
      <c r="K30" s="18" t="s">
        <v>2049</v>
      </c>
      <c r="L30" s="28" t="s">
        <v>814</v>
      </c>
      <c r="M30" s="18" t="s">
        <v>4015</v>
      </c>
      <c r="N30" s="18">
        <f t="shared" ca="1" si="16"/>
        <v>0</v>
      </c>
      <c r="O30" s="18" t="s">
        <v>2050</v>
      </c>
      <c r="P30" s="18"/>
      <c r="Q30" s="18"/>
      <c r="R30" s="18"/>
      <c r="S30" s="18" t="s">
        <v>111</v>
      </c>
      <c r="T30" s="28" t="s">
        <v>814</v>
      </c>
      <c r="U30" s="18" t="s">
        <v>2051</v>
      </c>
      <c r="V30" s="18"/>
      <c r="W30" s="18"/>
      <c r="X30" s="18" t="s">
        <v>2052</v>
      </c>
      <c r="Y30" s="18"/>
      <c r="Z30" s="18"/>
      <c r="AA30" s="18" t="s">
        <v>2053</v>
      </c>
      <c r="AB30" s="28" t="s">
        <v>814</v>
      </c>
      <c r="AC30" s="18"/>
      <c r="AD30" s="18"/>
      <c r="AE30" s="18"/>
      <c r="AF30" s="18"/>
      <c r="AG30" s="18"/>
      <c r="AH30" s="18"/>
      <c r="AI30" s="18"/>
      <c r="AJ30" s="3" t="str">
        <f t="shared" ca="1" si="3"/>
        <v>0にんの　こどもに　リンゴを1こずつ　くばります。でも、りんごが　0こ　たりません。りんごは、なんこ　ありますか。</v>
      </c>
    </row>
    <row r="31" spans="1:36">
      <c r="C31" s="18"/>
      <c r="D31" s="18"/>
      <c r="E31" s="18"/>
      <c r="F31" s="18"/>
      <c r="G31" s="18"/>
      <c r="H31" s="18"/>
      <c r="I31" s="18"/>
      <c r="J31" s="18"/>
      <c r="K31" s="18"/>
      <c r="L31" s="28"/>
      <c r="M31" s="18"/>
      <c r="N31" s="18"/>
      <c r="O31" s="18"/>
      <c r="P31" s="18"/>
      <c r="Q31" s="18"/>
      <c r="R31" s="18"/>
      <c r="S31" s="18"/>
      <c r="T31" s="28"/>
      <c r="U31" s="18"/>
      <c r="V31" s="18"/>
      <c r="W31" s="18"/>
      <c r="X31" s="18"/>
      <c r="Y31" s="18"/>
      <c r="Z31" s="18"/>
      <c r="AA31" s="18"/>
      <c r="AB31" s="28"/>
      <c r="AC31" s="18"/>
      <c r="AD31" s="18"/>
      <c r="AE31" s="18"/>
      <c r="AF31" s="18"/>
      <c r="AG31" s="18"/>
      <c r="AH31" s="18"/>
      <c r="AI31" s="18"/>
    </row>
    <row r="32" spans="1:36" ht="28.5">
      <c r="A32" s="3" t="s">
        <v>1922</v>
      </c>
      <c r="B32" s="3">
        <v>1</v>
      </c>
      <c r="C32" s="18">
        <f t="shared" ca="1" si="0"/>
        <v>0.16564113781876577</v>
      </c>
      <c r="D32" s="18">
        <f ca="1">RANK(C32,C$32:C$46,0)</f>
        <v>12</v>
      </c>
      <c r="E32" s="18" t="s">
        <v>4016</v>
      </c>
      <c r="F32" s="18"/>
      <c r="G32" s="18"/>
      <c r="H32" s="18" t="s">
        <v>1909</v>
      </c>
      <c r="I32" s="18"/>
      <c r="J32" s="18"/>
      <c r="K32" s="18" t="s">
        <v>1907</v>
      </c>
      <c r="L32" s="28" t="s">
        <v>814</v>
      </c>
      <c r="M32" s="18" t="s">
        <v>1908</v>
      </c>
      <c r="N32" s="18">
        <f ca="1">IF($D32=1,VLOOKUP(1,INDIRECT(第1問問題レベル,0),2,0),IF($D32=2,VLOOKUP(2,INDIRECT(第2問問題レベル,0),2,0),IF($D32=3,VLOOKUP(3,INDIRECT(第3問問題レベル,0),2,0),IF($D32=4,VLOOKUP(4,INDIRECT(第4問問題レベル,0),2,0),IF($D32=5,VLOOKUP(5,INDIRECT(第5問問題レベル,0),2,0),IF($D32=6,VLOOKUP(6,INDIRECT(第6問問題レベル,0),2,0),0))))))</f>
        <v>0</v>
      </c>
      <c r="O32" s="18" t="s">
        <v>1910</v>
      </c>
      <c r="P32" s="18" t="s">
        <v>1911</v>
      </c>
      <c r="Q32" s="18"/>
      <c r="R32" s="18"/>
      <c r="S32" s="18"/>
      <c r="T32" s="28" t="s">
        <v>814</v>
      </c>
      <c r="U32" s="18" t="s">
        <v>1912</v>
      </c>
      <c r="V32" s="18">
        <f ca="1">IF($D32=1,VLOOKUP(1,INDIRECT(第1問問題レベル,0),3,0),IF($D32=2,VLOOKUP(2,INDIRECT(第2問問題レベル,0),3,0),IF($D32=3,VLOOKUP(3,INDIRECT(第3問問題レベル,0),3,0),IF($D32=4,VLOOKUP(4,INDIRECT(第4問問題レベル,0),3,0),IF($D32=5,VLOOKUP(5,INDIRECT(第5問問題レベル,0),3,0),IF($D32=6,VLOOKUP(6,INDIRECT(第6問問題レベル,0),3,0),0))))))</f>
        <v>0</v>
      </c>
      <c r="W32" s="18" t="s">
        <v>1910</v>
      </c>
      <c r="X32" s="18" t="s">
        <v>1913</v>
      </c>
      <c r="Y32" s="18"/>
      <c r="Z32" s="18"/>
      <c r="AA32" s="18" t="s">
        <v>1914</v>
      </c>
      <c r="AB32" s="28" t="s">
        <v>814</v>
      </c>
      <c r="AC32" s="18" t="s">
        <v>1915</v>
      </c>
      <c r="AD32" s="18"/>
      <c r="AE32" s="18"/>
      <c r="AF32" s="18" t="s">
        <v>1916</v>
      </c>
      <c r="AG32" s="18"/>
      <c r="AH32" s="18"/>
      <c r="AI32" s="18" t="s">
        <v>1917</v>
      </c>
      <c r="AJ32" s="3" t="str">
        <f ca="1">E32&amp;F32&amp;G32&amp;H32&amp;I32&amp;J32&amp;K32&amp;M32&amp;N32&amp;O32&amp;P32&amp;Q32&amp;R32&amp;S32&amp;U32&amp;V32&amp;W32&amp;X32&amp;Y32&amp;Z32&amp;AA32&amp;AC32&amp;AD32&amp;AE32&amp;AF32&amp;AG32&amp;AH32&amp;AI32</f>
        <v>ゲームを　12かいしました。かずこさんは、0てん　とりました。なおこさんは、0てん　さでまけました。なおこさんは、なんてん　とりましたか。</v>
      </c>
    </row>
    <row r="33" spans="1:36" ht="57">
      <c r="A33" s="3" t="s">
        <v>586</v>
      </c>
      <c r="B33" s="3">
        <v>2</v>
      </c>
      <c r="C33" s="18">
        <f t="shared" ca="1" si="0"/>
        <v>8.0590525081264963E-2</v>
      </c>
      <c r="D33" s="18">
        <f t="shared" ref="D33:D46" ca="1" si="31">RANK(C33,C$32:C$46,0)</f>
        <v>14</v>
      </c>
      <c r="E33" s="18" t="s">
        <v>449</v>
      </c>
      <c r="F33" s="18"/>
      <c r="G33" s="18"/>
      <c r="H33" s="18" t="s">
        <v>4017</v>
      </c>
      <c r="I33" s="18"/>
      <c r="J33" s="18"/>
      <c r="K33" s="18" t="s">
        <v>3471</v>
      </c>
      <c r="L33" s="28" t="s">
        <v>814</v>
      </c>
      <c r="M33" s="18" t="s">
        <v>3472</v>
      </c>
      <c r="N33" s="18"/>
      <c r="O33" s="18"/>
      <c r="P33" s="18" t="s">
        <v>449</v>
      </c>
      <c r="Q33" s="18">
        <f ca="1">IF($D33=1,VLOOKUP(1,INDIRECT(第1問問題レベル,0),2,0),IF($D33=2,VLOOKUP(2,INDIRECT(第2問問題レベル,0),2,0),IF($D33=3,VLOOKUP(3,INDIRECT(第3問問題レベル,0),2,0),IF($D33=4,VLOOKUP(4,INDIRECT(第4問問題レベル,0),2,0),IF($D33=5,VLOOKUP(5,INDIRECT(第5問問題レベル,0),2,0),IF($D33=6,VLOOKUP(6,INDIRECT(第6問問題レベル,0),2,0),0))))))</f>
        <v>0</v>
      </c>
      <c r="R33" s="18" t="s">
        <v>342</v>
      </c>
      <c r="S33" s="18" t="s">
        <v>3470</v>
      </c>
      <c r="T33" s="28" t="s">
        <v>814</v>
      </c>
      <c r="U33" s="18" t="s">
        <v>2026</v>
      </c>
      <c r="V33" s="18"/>
      <c r="W33" s="18"/>
      <c r="X33" s="18" t="s">
        <v>3725</v>
      </c>
      <c r="Y33" s="18">
        <f ca="1">IF($D33=1,VLOOKUP(1,INDIRECT(第1問問題レベル,0),3,0),IF($D33=2,VLOOKUP(2,INDIRECT(第2問問題レベル,0),3,0),IF($D33=3,VLOOKUP(3,INDIRECT(第3問問題レベル,0),3,0),IF($D33=4,VLOOKUP(4,INDIRECT(第4問問題レベル,0),3,0),IF($D33=5,VLOOKUP(5,INDIRECT(第5問問題レベル,0),3,0),IF($D33=6,VLOOKUP(6,INDIRECT(第6問問題レベル,0),3,0),0))))))</f>
        <v>0</v>
      </c>
      <c r="Z33" s="18" t="s">
        <v>342</v>
      </c>
      <c r="AA33" s="18" t="s">
        <v>109</v>
      </c>
      <c r="AB33" s="28" t="s">
        <v>814</v>
      </c>
      <c r="AC33" s="18" t="s">
        <v>299</v>
      </c>
      <c r="AD33" s="18"/>
      <c r="AE33" s="18"/>
      <c r="AF33" s="18" t="s">
        <v>2027</v>
      </c>
      <c r="AG33" s="18"/>
      <c r="AH33" s="18"/>
      <c r="AI33" s="18" t="s">
        <v>1283</v>
      </c>
      <c r="AJ33" s="3" t="str">
        <f ca="1">E33&amp;F33&amp;G33&amp;H33&amp;I33&amp;J33&amp;K33&amp;M33&amp;N33&amp;O33&amp;P33&amp;Q33&amp;R33&amp;S33&amp;U33&amp;V33&amp;W33&amp;X33&amp;Y33&amp;Z33&amp;AA33&amp;AC33&amp;AD33&amp;AE33&amp;AF33&amp;AG33&amp;AH33&amp;AI33</f>
        <v>とおるくんは、　クラスのともだち　38人とどんぐりひろいに　いきました。とおるくんは、0こひろいました。きよしくんが　ひろったのは、とおるくんより　0こ　すくないです。きよしくんは、どんぐりを　いくつ　ひろいましたか。</v>
      </c>
    </row>
    <row r="34" spans="1:36" ht="42.75">
      <c r="A34" s="3" t="s">
        <v>586</v>
      </c>
      <c r="B34" s="3">
        <v>3</v>
      </c>
      <c r="C34" s="18">
        <f t="shared" ca="1" si="0"/>
        <v>0.2834699854286582</v>
      </c>
      <c r="D34" s="18">
        <f t="shared" ca="1" si="31"/>
        <v>10</v>
      </c>
      <c r="E34" s="18" t="s">
        <v>4018</v>
      </c>
      <c r="F34" s="18">
        <f ca="1">IF($D34=1,VLOOKUP(1,INDIRECT(第1問問題レベル,0),2,0),IF($D34=2,VLOOKUP(2,INDIRECT(第2問問題レベル,0),2,0),IF($D34=3,VLOOKUP(3,INDIRECT(第3問問題レベル,0),2,0),IF($D34=4,VLOOKUP(4,INDIRECT(第4問問題レベル,0),2,0),IF($D34=5,VLOOKUP(5,INDIRECT(第5問問題レベル,0),2,0),IF($D34=6,VLOOKUP(6,INDIRECT(第6問問題レベル,0),2,0),0))))))*3</f>
        <v>0</v>
      </c>
      <c r="G34" s="18" t="str">
        <f ca="1">IF(MOD(F34,10)=0,"ぽん",IF(MOD(F34,10)=1,"ぽん",IF(MOD(F34,10)=6,"ぽん",IF(MOD(F34,10)=3,"ぼん","ほん"))))</f>
        <v>ぽん</v>
      </c>
      <c r="H34" s="18"/>
      <c r="I34" s="18"/>
      <c r="J34" s="18"/>
      <c r="K34" s="18" t="s">
        <v>55</v>
      </c>
      <c r="L34" s="28" t="s">
        <v>814</v>
      </c>
      <c r="M34" s="18" t="s">
        <v>4019</v>
      </c>
      <c r="N34" s="18">
        <f t="shared" ref="N34" ca="1" si="32">IF($D34=1,VLOOKUP(1,INDIRECT(第1問問題レベル,0),2,0),IF($D34=2,VLOOKUP(2,INDIRECT(第2問問題レベル,0),2,0),IF($D34=3,VLOOKUP(3,INDIRECT(第3問問題レベル,0),2,0),IF($D34=4,VLOOKUP(4,INDIRECT(第4問問題レベル,0),2,0),IF($D34=5,VLOOKUP(5,INDIRECT(第5問問題レベル,0),2,0),IF($D34=6,VLOOKUP(6,INDIRECT(第6問問題レベル,0),2,0),0))))))</f>
        <v>0</v>
      </c>
      <c r="O34" s="18" t="str">
        <f ca="1">IF(MOD(N34,10)=0,"ぽん",IF(MOD(N34,10)=1,"ぽん",IF(MOD(N34,10)=6,"ぽん",IF(MOD(N34,10)=3,"ぼん","ほん"))))</f>
        <v>ぽん</v>
      </c>
      <c r="P34" s="18" t="s">
        <v>78</v>
      </c>
      <c r="Q34" s="18"/>
      <c r="R34" s="18"/>
      <c r="S34" s="18"/>
      <c r="T34" s="28" t="s">
        <v>814</v>
      </c>
      <c r="U34" s="18" t="s">
        <v>3475</v>
      </c>
      <c r="V34" s="18"/>
      <c r="W34" s="18"/>
      <c r="X34" s="18" t="s">
        <v>4020</v>
      </c>
      <c r="Y34" s="18">
        <f t="shared" ref="Y34" ca="1" si="33">IF($D34=1,VLOOKUP(1,INDIRECT(第1問問題レベル,0),3,0),IF($D34=2,VLOOKUP(2,INDIRECT(第2問問題レベル,0),3,0),IF($D34=3,VLOOKUP(3,INDIRECT(第3問問題レベル,0),3,0),IF($D34=4,VLOOKUP(4,INDIRECT(第4問問題レベル,0),3,0),IF($D34=5,VLOOKUP(5,INDIRECT(第5問問題レベル,0),3,0),IF($D34=6,VLOOKUP(6,INDIRECT(第6問問題レベル,0),3,0),0))))))</f>
        <v>0</v>
      </c>
      <c r="Z34" s="18" t="str">
        <f ca="1">IF(MOD(Y34,10)=0,"ぽん",IF(MOD(Y34,10)=1,"ぽん",IF(MOD(Y34,10)=6,"ぽん",IF(MOD(Y34,10)=3,"ぼん","ほん"))))</f>
        <v>ぽん</v>
      </c>
      <c r="AA34" s="18" t="s">
        <v>109</v>
      </c>
      <c r="AB34" s="28" t="s">
        <v>814</v>
      </c>
      <c r="AC34" s="18" t="s">
        <v>829</v>
      </c>
      <c r="AD34" s="18"/>
      <c r="AE34" s="18"/>
      <c r="AF34" s="18" t="s">
        <v>470</v>
      </c>
      <c r="AG34" s="18"/>
      <c r="AH34" s="18"/>
      <c r="AI34" s="18" t="s">
        <v>524</v>
      </c>
      <c r="AJ34" s="3" t="str">
        <f t="shared" ref="AJ34" ca="1" si="34">E34&amp;F34&amp;G34&amp;H34&amp;I34&amp;J34&amp;K34&amp;M34&amp;N34&amp;O34&amp;P34&amp;Q34&amp;R34&amp;S34&amp;U34&amp;V34&amp;W34&amp;X34&amp;Y34&amp;Z34&amp;AA34&amp;AC34&amp;AD34&amp;AE34&amp;AF34&amp;AG34&amp;AH34&amp;AI34</f>
        <v>いろえんぴつが　0ぽん　あります。あかえんぴつは　0ぽん　です。あおえんぴつは、あかえんぴつより　0ぽん　すくないです。あおの　えんぴつは、なんぼん　ありますか。</v>
      </c>
    </row>
    <row r="35" spans="1:36" ht="42.75">
      <c r="A35" s="3" t="s">
        <v>586</v>
      </c>
      <c r="B35" s="3">
        <v>4</v>
      </c>
      <c r="C35" s="18">
        <f t="shared" ca="1" si="0"/>
        <v>0.32963956102829028</v>
      </c>
      <c r="D35" s="18">
        <f t="shared" ca="1" si="31"/>
        <v>7</v>
      </c>
      <c r="E35" s="18" t="s">
        <v>3476</v>
      </c>
      <c r="F35" s="18"/>
      <c r="G35" s="18"/>
      <c r="H35" s="18" t="s">
        <v>3477</v>
      </c>
      <c r="I35" s="18"/>
      <c r="J35" s="18"/>
      <c r="K35" s="18" t="s">
        <v>3478</v>
      </c>
      <c r="L35" s="28" t="s">
        <v>814</v>
      </c>
      <c r="M35" s="18" t="s">
        <v>1786</v>
      </c>
      <c r="N35" s="18"/>
      <c r="O35" s="18"/>
      <c r="P35" s="18"/>
      <c r="Q35" s="18">
        <f ca="1">IF($D35=1,VLOOKUP(1,INDIRECT(第1問問題レベル,0),2,0),IF($D35=2,VLOOKUP(2,INDIRECT(第2問問題レベル,0),2,0),IF($D35=3,VLOOKUP(3,INDIRECT(第3問問題レベル,0),2,0),IF($D35=4,VLOOKUP(4,INDIRECT(第4問問題レベル,0),2,0),IF($D35=5,VLOOKUP(5,INDIRECT(第5問問題レベル,0),2,0),IF($D35=6,VLOOKUP(6,INDIRECT(第6問問題レベル,0),2,0),0))))))</f>
        <v>0</v>
      </c>
      <c r="R35" s="18" t="s">
        <v>1910</v>
      </c>
      <c r="S35" s="18" t="s">
        <v>33</v>
      </c>
      <c r="T35" s="28" t="s">
        <v>814</v>
      </c>
      <c r="U35" s="18" t="s">
        <v>1785</v>
      </c>
      <c r="V35" s="18"/>
      <c r="W35" s="18"/>
      <c r="X35" s="18" t="s">
        <v>1997</v>
      </c>
      <c r="Y35" s="18">
        <f ca="1">IF($D35=1,VLOOKUP(1,INDIRECT(第1問問題レベル,0),3,0),IF($D35=2,VLOOKUP(2,INDIRECT(第2問問題レベル,0),3,0),IF($D35=3,VLOOKUP(3,INDIRECT(第3問問題レベル,0),3,0),IF($D35=4,VLOOKUP(4,INDIRECT(第4問問題レベル,0),3,0),IF($D35=5,VLOOKUP(5,INDIRECT(第5問問題レベル,0),3,0),IF($D35=6,VLOOKUP(6,INDIRECT(第6問問題レベル,0),3,0),0))))))</f>
        <v>0</v>
      </c>
      <c r="Z35" s="18" t="s">
        <v>1910</v>
      </c>
      <c r="AA35" s="18" t="s">
        <v>114</v>
      </c>
      <c r="AB35" s="28" t="s">
        <v>814</v>
      </c>
      <c r="AC35" s="18" t="s">
        <v>1785</v>
      </c>
      <c r="AD35" s="18"/>
      <c r="AE35" s="18"/>
      <c r="AF35" s="18" t="s">
        <v>1916</v>
      </c>
      <c r="AG35" s="18"/>
      <c r="AH35" s="18"/>
      <c r="AI35" s="18" t="s">
        <v>437</v>
      </c>
      <c r="AJ35" s="3" t="str">
        <f ca="1">E35&amp;F35&amp;G35&amp;H35&amp;I35&amp;J35&amp;K35&amp;M35&amp;N35&amp;O35&amp;P35&amp;Q35&amp;R35&amp;S35&amp;U35&amp;V35&amp;W35&amp;X35&amp;Y35&amp;Z35&amp;AA35&amp;AC35&amp;AD35&amp;AE35&amp;AF35&amp;AG35&amp;AH35&amp;AI35</f>
        <v>たまいれの　しあいを　３かいしました。しろぐみは、0てん　とりました。あかぐみは、しろぐみに0てんさで　まけました。あかぐみは、なんてん　とりましたか。</v>
      </c>
    </row>
    <row r="36" spans="1:36" ht="42.75">
      <c r="A36" s="3" t="s">
        <v>586</v>
      </c>
      <c r="B36" s="3">
        <v>5</v>
      </c>
      <c r="C36" s="18">
        <f t="shared" ca="1" si="0"/>
        <v>0.60090055021526789</v>
      </c>
      <c r="D36" s="18">
        <f t="shared" ca="1" si="31"/>
        <v>5</v>
      </c>
      <c r="E36" s="18" t="s">
        <v>17</v>
      </c>
      <c r="F36" s="18">
        <f ca="1">IF($D36=1,VLOOKUP(1,INDIRECT(第1問問題レベル,0),2,0),IF($D36=2,VLOOKUP(2,INDIRECT(第2問問題レベル,0),2,0),IF($D36=3,VLOOKUP(3,INDIRECT(第3問問題レベル,0),2,0),IF($D36=4,VLOOKUP(4,INDIRECT(第4問問題レベル,0),2,0),IF($D36=5,VLOOKUP(5,INDIRECT(第5問問題レベル,0),2,0),IF($D36=6,VLOOKUP(6,INDIRECT(第6問問題レベル,0),2,0),0))))))*3</f>
        <v>18</v>
      </c>
      <c r="G36" s="18" t="s">
        <v>3473</v>
      </c>
      <c r="H36" s="18" t="s">
        <v>3474</v>
      </c>
      <c r="I36" s="18"/>
      <c r="J36" s="18"/>
      <c r="K36" s="18" t="s">
        <v>98</v>
      </c>
      <c r="L36" s="28" t="s">
        <v>814</v>
      </c>
      <c r="M36" s="18" t="s">
        <v>256</v>
      </c>
      <c r="N36" s="18">
        <f t="shared" ref="N36" ca="1" si="35">IF($D36=1,VLOOKUP(1,INDIRECT(第1問問題レベル,0),2,0),IF($D36=2,VLOOKUP(2,INDIRECT(第2問問題レベル,0),2,0),IF($D36=3,VLOOKUP(3,INDIRECT(第3問問題レベル,0),2,0),IF($D36=4,VLOOKUP(4,INDIRECT(第4問問題レベル,0),2,0),IF($D36=5,VLOOKUP(5,INDIRECT(第5問問題レベル,0),2,0),IF($D36=6,VLOOKUP(6,INDIRECT(第6問問題レベル,0),2,0),0))))))</f>
        <v>6</v>
      </c>
      <c r="O36" s="18" t="s">
        <v>342</v>
      </c>
      <c r="P36" s="18"/>
      <c r="Q36" s="18"/>
      <c r="R36" s="18"/>
      <c r="S36" s="18" t="s">
        <v>60</v>
      </c>
      <c r="T36" s="28" t="s">
        <v>814</v>
      </c>
      <c r="U36" s="18" t="s">
        <v>1996</v>
      </c>
      <c r="V36" s="18"/>
      <c r="W36" s="18"/>
      <c r="X36" s="18" t="s">
        <v>3749</v>
      </c>
      <c r="Y36" s="18">
        <f t="shared" ref="Y36" ca="1" si="36">IF($D36=1,VLOOKUP(1,INDIRECT(第1問問題レベル,0),3,0),IF($D36=2,VLOOKUP(2,INDIRECT(第2問問題レベル,0),3,0),IF($D36=3,VLOOKUP(3,INDIRECT(第3問問題レベル,0),3,0),IF($D36=4,VLOOKUP(4,INDIRECT(第4問問題レベル,0),3,0),IF($D36=5,VLOOKUP(5,INDIRECT(第5問問題レベル,0),3,0),IF($D36=6,VLOOKUP(6,INDIRECT(第6問問題レベル,0),3,0),0))))))</f>
        <v>2</v>
      </c>
      <c r="Z36" s="18" t="s">
        <v>342</v>
      </c>
      <c r="AA36" s="18" t="s">
        <v>94</v>
      </c>
      <c r="AB36" s="28" t="s">
        <v>814</v>
      </c>
      <c r="AC36" s="18" t="s">
        <v>14</v>
      </c>
      <c r="AD36" s="18"/>
      <c r="AE36" s="18"/>
      <c r="AF36" s="18" t="s">
        <v>351</v>
      </c>
      <c r="AG36" s="18"/>
      <c r="AH36" s="18"/>
      <c r="AI36" s="18" t="s">
        <v>542</v>
      </c>
      <c r="AJ36" s="3" t="str">
        <f t="shared" ref="AJ36" ca="1" si="37">E36&amp;F36&amp;G36&amp;H36&amp;I36&amp;J36&amp;K36&amp;M36&amp;N36&amp;O36&amp;P36&amp;Q36&amp;R36&amp;S36&amp;U36&amp;V36&amp;W36&amp;X36&amp;Y36&amp;Z36&amp;AA36&amp;AC36&amp;AD36&amp;AE36&amp;AF36&amp;AG36&amp;AH36&amp;AI36</f>
        <v>おにいさんは、18この　みかんを　　もらいました。きのうは、6こ　たべました。きょう　たべたのは、きのうより　2こ　すくなかったです。きょうは、なんこ　たべましたか。</v>
      </c>
    </row>
    <row r="37" spans="1:36" ht="42.75">
      <c r="A37" s="3" t="s">
        <v>2054</v>
      </c>
      <c r="B37" s="3">
        <v>6</v>
      </c>
      <c r="C37" s="18">
        <f t="shared" ca="1" si="0"/>
        <v>0.30232182245023831</v>
      </c>
      <c r="D37" s="18">
        <f t="shared" ca="1" si="31"/>
        <v>8</v>
      </c>
      <c r="E37" s="18" t="s">
        <v>4021</v>
      </c>
      <c r="F37" s="18">
        <f t="shared" ref="F37" ca="1" si="38">IF($D37=1,VLOOKUP(1,INDIRECT(第1問問題レベル,0),3,0),IF($D37=2,VLOOKUP(2,INDIRECT(第2問問題レベル,0),3,0),IF($D37=3,VLOOKUP(3,INDIRECT(第3問問題レベル,0),3,0),IF($D37=4,VLOOKUP(4,INDIRECT(第4問問題レベル,0),3,0),IF($D37=5,VLOOKUP(5,INDIRECT(第5問問題レベル,0),3,0),IF($D37=6,VLOOKUP(6,INDIRECT(第6問問題レベル,0),3,0),0))))))</f>
        <v>0</v>
      </c>
      <c r="G37" s="18" t="str">
        <f ca="1">IF(MOD(F37,10)=0,"ぴき",IF(MOD(F37,10)=1,"ぴき",IF(MOD(F37,10)=6,"ぴき",IF(MOD(F37,10)=3,"びき","ひき"))))</f>
        <v>ぴき</v>
      </c>
      <c r="H37" s="18"/>
      <c r="I37" s="18"/>
      <c r="J37" s="18"/>
      <c r="K37" s="18" t="s">
        <v>109</v>
      </c>
      <c r="L37" s="28" t="s">
        <v>814</v>
      </c>
      <c r="M37" s="18" t="s">
        <v>4022</v>
      </c>
      <c r="N37" s="18">
        <f t="shared" ref="N37" ca="1" si="39">IF($D37=1,VLOOKUP(1,INDIRECT(第1問問題レベル,0),2,0),IF($D37=2,VLOOKUP(2,INDIRECT(第2問問題レベル,0),2,0),IF($D37=3,VLOOKUP(3,INDIRECT(第3問問題レベル,0),2,0),IF($D37=4,VLOOKUP(4,INDIRECT(第4問問題レベル,0),2,0),IF($D37=5,VLOOKUP(5,INDIRECT(第5問問題レベル,0),2,0),IF($D37=6,VLOOKUP(6,INDIRECT(第6問問題レベル,0),2,0),0))))))</f>
        <v>0</v>
      </c>
      <c r="O37" s="18" t="str">
        <f ca="1">IF(MOD(N37,10)=0,"ぴき",IF(MOD(N37,10)=1,"ぴき",IF(MOD(N37,10)=6,"ぴき",IF(MOD(N37,10)=3,"びき","ひき"))))</f>
        <v>ぴき</v>
      </c>
      <c r="P37" s="18"/>
      <c r="Q37" s="18"/>
      <c r="R37" s="18"/>
      <c r="S37" s="18" t="s">
        <v>78</v>
      </c>
      <c r="T37" s="28" t="s">
        <v>814</v>
      </c>
      <c r="U37" s="18" t="s">
        <v>1923</v>
      </c>
      <c r="V37" s="18"/>
      <c r="W37" s="18"/>
      <c r="X37" s="18" t="s">
        <v>2055</v>
      </c>
      <c r="Y37" s="18"/>
      <c r="Z37" s="18"/>
      <c r="AA37" s="18" t="s">
        <v>2056</v>
      </c>
      <c r="AB37" s="28" t="s">
        <v>814</v>
      </c>
      <c r="AC37" s="18"/>
      <c r="AD37" s="18"/>
      <c r="AE37" s="18"/>
      <c r="AF37" s="18"/>
      <c r="AG37" s="18"/>
      <c r="AH37" s="18"/>
      <c r="AI37" s="18"/>
      <c r="AJ37" s="3" t="str">
        <f t="shared" ca="1" si="3"/>
        <v>ねこは、ねずみより　0ぴき　すくないです。ねずみは　0ぴき　です。ねこは、なんびき　いますか。</v>
      </c>
    </row>
    <row r="38" spans="1:36" ht="57">
      <c r="A38" s="3" t="s">
        <v>2054</v>
      </c>
      <c r="B38" s="3">
        <v>7</v>
      </c>
      <c r="C38" s="18">
        <f t="shared" ca="1" si="0"/>
        <v>8.1648752889746823E-2</v>
      </c>
      <c r="D38" s="18">
        <f t="shared" ca="1" si="31"/>
        <v>13</v>
      </c>
      <c r="E38" s="18" t="s">
        <v>2057</v>
      </c>
      <c r="F38" s="18"/>
      <c r="G38" s="18"/>
      <c r="H38" s="18" t="s">
        <v>1333</v>
      </c>
      <c r="I38" s="18"/>
      <c r="J38" s="18"/>
      <c r="K38" s="18" t="s">
        <v>2058</v>
      </c>
      <c r="L38" s="28" t="s">
        <v>814</v>
      </c>
      <c r="M38" s="18" t="s">
        <v>2059</v>
      </c>
      <c r="N38" s="18"/>
      <c r="O38" s="18"/>
      <c r="P38" s="18" t="s">
        <v>4023</v>
      </c>
      <c r="Q38" s="18">
        <f t="shared" ref="Q38:Q43" ca="1" si="40">IF($D38=1,VLOOKUP(1,INDIRECT(第1問問題レベル,0),3,0),IF($D38=2,VLOOKUP(2,INDIRECT(第2問問題レベル,0),3,0),IF($D38=3,VLOOKUP(3,INDIRECT(第3問問題レベル,0),3,0),IF($D38=4,VLOOKUP(4,INDIRECT(第4問問題レベル,0),3,0),IF($D38=5,VLOOKUP(5,INDIRECT(第5問問題レベル,0),3,0),IF($D38=6,VLOOKUP(6,INDIRECT(第6問問題レベル,0),3,0),0))))))</f>
        <v>0</v>
      </c>
      <c r="R38" s="18" t="s">
        <v>2060</v>
      </c>
      <c r="S38" s="18" t="s">
        <v>116</v>
      </c>
      <c r="T38" s="28" t="s">
        <v>814</v>
      </c>
      <c r="U38" s="18" t="s">
        <v>2061</v>
      </c>
      <c r="V38" s="18">
        <f t="shared" ref="V38:V43" ca="1" si="41">IF($D38=1,VLOOKUP(1,INDIRECT(第1問問題レベル,0),2,0),IF($D38=2,VLOOKUP(2,INDIRECT(第2問問題レベル,0),2,0),IF($D38=3,VLOOKUP(3,INDIRECT(第3問問題レベル,0),2,0),IF($D38=4,VLOOKUP(4,INDIRECT(第4問問題レベル,0),2,0),IF($D38=5,VLOOKUP(5,INDIRECT(第5問問題レベル,0),2,0),IF($D38=6,VLOOKUP(6,INDIRECT(第6問問題レベル,0),2,0),0))))))</f>
        <v>0</v>
      </c>
      <c r="W38" s="18" t="s">
        <v>2062</v>
      </c>
      <c r="X38" s="18"/>
      <c r="Y38" s="18"/>
      <c r="Z38" s="18"/>
      <c r="AA38" s="18" t="s">
        <v>2063</v>
      </c>
      <c r="AB38" s="28" t="s">
        <v>814</v>
      </c>
      <c r="AC38" s="18" t="s">
        <v>2059</v>
      </c>
      <c r="AD38" s="18"/>
      <c r="AE38" s="18"/>
      <c r="AF38" s="18" t="s">
        <v>2758</v>
      </c>
      <c r="AG38" s="18"/>
      <c r="AH38" s="18"/>
      <c r="AI38" s="18" t="s">
        <v>2064</v>
      </c>
      <c r="AJ38" s="3" t="str">
        <f t="shared" ca="1" si="3"/>
        <v>としおくん　と　まさおくんは、カードを　あつめて　います。としおくんは、まさおくんより　0まい　すくない　です。まさおくんは、0まい　もって　います。としおくんは、なんまいの　カードを　もっていますか。</v>
      </c>
    </row>
    <row r="39" spans="1:36" ht="42.75">
      <c r="A39" s="3" t="s">
        <v>2054</v>
      </c>
      <c r="B39" s="3">
        <v>8</v>
      </c>
      <c r="C39" s="18">
        <f t="shared" ca="1" si="0"/>
        <v>0.89655476520959665</v>
      </c>
      <c r="D39" s="18">
        <f t="shared" ca="1" si="31"/>
        <v>1</v>
      </c>
      <c r="E39" s="18" t="s">
        <v>957</v>
      </c>
      <c r="F39" s="18"/>
      <c r="G39" s="18"/>
      <c r="H39" s="18" t="s">
        <v>2065</v>
      </c>
      <c r="I39" s="18"/>
      <c r="J39" s="18"/>
      <c r="K39" s="18" t="s">
        <v>2066</v>
      </c>
      <c r="L39" s="28" t="s">
        <v>814</v>
      </c>
      <c r="M39" s="18" t="s">
        <v>2067</v>
      </c>
      <c r="N39" s="18"/>
      <c r="O39" s="18"/>
      <c r="P39" s="18" t="s">
        <v>4024</v>
      </c>
      <c r="Q39" s="18">
        <f t="shared" ca="1" si="40"/>
        <v>1</v>
      </c>
      <c r="R39" s="18" t="str">
        <f ca="1">IF(MOD(Q39,10)=0,"ぴき",IF(MOD(Q39,10)=1,"ぴき",IF(MOD(Q39,10)=6,"ぴき",IF(MOD(Q39,10)=3,"びき","ひき"))))</f>
        <v>ぴき</v>
      </c>
      <c r="S39" s="18" t="s">
        <v>109</v>
      </c>
      <c r="T39" s="28" t="s">
        <v>814</v>
      </c>
      <c r="U39" s="18" t="s">
        <v>1395</v>
      </c>
      <c r="V39" s="18">
        <f t="shared" ca="1" si="41"/>
        <v>19</v>
      </c>
      <c r="W39" s="18" t="str">
        <f ca="1">IF(MOD(V39,10)=0,"ぴき",IF(MOD(V39,10)=1,"ぴき",IF(MOD(V39,10)=6,"ぴき",IF(MOD(V39,10)=3,"びき","ひき"))))</f>
        <v>ひき</v>
      </c>
      <c r="X39" s="18"/>
      <c r="Y39" s="18"/>
      <c r="Z39" s="18"/>
      <c r="AA39" s="18" t="s">
        <v>2068</v>
      </c>
      <c r="AB39" s="28" t="s">
        <v>814</v>
      </c>
      <c r="AC39" s="18" t="s">
        <v>2069</v>
      </c>
      <c r="AD39" s="18"/>
      <c r="AE39" s="18"/>
      <c r="AF39" s="18" t="s">
        <v>2055</v>
      </c>
      <c r="AG39" s="18"/>
      <c r="AH39" s="18"/>
      <c r="AI39" s="18" t="s">
        <v>2056</v>
      </c>
      <c r="AJ39" s="3" t="str">
        <f t="shared" ca="1" si="3"/>
        <v>すいそうにめだか　と　きんぎょが　います。めだかは、きんぎょより　1ぴき　すくないです。きんぎょは、19ひき　です。めだかは、なんびき　いますか。</v>
      </c>
    </row>
    <row r="40" spans="1:36" ht="42.75">
      <c r="A40" s="3" t="s">
        <v>2054</v>
      </c>
      <c r="B40" s="3">
        <v>9</v>
      </c>
      <c r="C40" s="18">
        <f t="shared" ca="1" si="0"/>
        <v>0.16971170872719643</v>
      </c>
      <c r="D40" s="18">
        <f t="shared" ca="1" si="31"/>
        <v>11</v>
      </c>
      <c r="E40" s="18" t="s">
        <v>2070</v>
      </c>
      <c r="F40" s="18"/>
      <c r="G40" s="18"/>
      <c r="H40" s="18" t="s">
        <v>2072</v>
      </c>
      <c r="I40" s="18"/>
      <c r="J40" s="18"/>
      <c r="K40" s="18" t="s">
        <v>2071</v>
      </c>
      <c r="L40" s="28" t="s">
        <v>814</v>
      </c>
      <c r="M40" s="18" t="s">
        <v>2073</v>
      </c>
      <c r="N40" s="18"/>
      <c r="O40" s="18"/>
      <c r="P40" s="18" t="s">
        <v>4025</v>
      </c>
      <c r="Q40" s="18">
        <f t="shared" ca="1" si="40"/>
        <v>0</v>
      </c>
      <c r="R40" s="18" t="str">
        <f ca="1">IF(Q40=1,"にん（ひとり）",IF(Q40=2,"にん（ふたり）","にん"))</f>
        <v>にん</v>
      </c>
      <c r="S40" s="18" t="s">
        <v>109</v>
      </c>
      <c r="T40" s="28" t="s">
        <v>814</v>
      </c>
      <c r="U40" s="18" t="s">
        <v>2093</v>
      </c>
      <c r="V40" s="18">
        <f t="shared" ca="1" si="41"/>
        <v>0</v>
      </c>
      <c r="W40" s="18" t="str">
        <f ca="1">IF(V40=1,"にん（ひとり）",IF(V40=2,"にん（ふたり）","にん"))</f>
        <v>にん</v>
      </c>
      <c r="X40" s="18" t="s">
        <v>2068</v>
      </c>
      <c r="Y40" s="18"/>
      <c r="Z40" s="18"/>
      <c r="AA40" s="18"/>
      <c r="AB40" s="28" t="s">
        <v>814</v>
      </c>
      <c r="AC40" s="18" t="s">
        <v>2074</v>
      </c>
      <c r="AD40" s="18"/>
      <c r="AE40" s="18"/>
      <c r="AF40" s="18" t="s">
        <v>2075</v>
      </c>
      <c r="AG40" s="18"/>
      <c r="AH40" s="18"/>
      <c r="AI40" s="18" t="s">
        <v>2076</v>
      </c>
      <c r="AJ40" s="3" t="str">
        <f t="shared" ca="1" si="3"/>
        <v>こうえんで、あかぐみ　と　しろぐみのこどもが　あそんでいます。あかぐみの　こどもは、しろぐみの　こどもより　0にん　すくないです。しろぐみの　こどもは、0にん　です。あかぐみの　こどもは、なんにん　ですか。</v>
      </c>
    </row>
    <row r="41" spans="1:36" ht="42.75">
      <c r="A41" s="3" t="s">
        <v>2054</v>
      </c>
      <c r="B41" s="3">
        <v>10</v>
      </c>
      <c r="C41" s="18">
        <f t="shared" ca="1" si="0"/>
        <v>0.74393001917850499</v>
      </c>
      <c r="D41" s="18">
        <f t="shared" ca="1" si="31"/>
        <v>3</v>
      </c>
      <c r="E41" s="18" t="s">
        <v>2077</v>
      </c>
      <c r="F41" s="18"/>
      <c r="G41" s="18"/>
      <c r="H41" s="18" t="s">
        <v>2759</v>
      </c>
      <c r="I41" s="18"/>
      <c r="J41" s="18"/>
      <c r="K41" s="18" t="s">
        <v>353</v>
      </c>
      <c r="L41" s="28" t="s">
        <v>814</v>
      </c>
      <c r="M41" s="18" t="s">
        <v>2078</v>
      </c>
      <c r="N41" s="18"/>
      <c r="O41" s="18"/>
      <c r="P41" s="18" t="s">
        <v>4026</v>
      </c>
      <c r="Q41" s="18">
        <f t="shared" ca="1" si="40"/>
        <v>3</v>
      </c>
      <c r="R41" s="18" t="str">
        <f ca="1">IF(MOD(Q41,10)=0,"ぴき",IF(MOD(Q41,10)=1,"ぴき",IF(MOD(Q41,10)=6,"ぴき",IF(MOD(Q41,10)=3,"びき","ひき"))))</f>
        <v>びき</v>
      </c>
      <c r="S41" s="18" t="s">
        <v>109</v>
      </c>
      <c r="T41" s="28" t="s">
        <v>814</v>
      </c>
      <c r="U41" s="18" t="s">
        <v>2079</v>
      </c>
      <c r="V41" s="18">
        <f t="shared" ca="1" si="41"/>
        <v>9</v>
      </c>
      <c r="W41" s="18" t="str">
        <f ca="1">IF(MOD(V41,10)=0,"ぴき",IF(MOD(V41,10)=1,"ぴき",IF(MOD(V41,10)=6,"ぴき",IF(MOD(V41,10)=3,"びき","ひき"))))</f>
        <v>ひき</v>
      </c>
      <c r="X41" s="18"/>
      <c r="Y41" s="18"/>
      <c r="Z41" s="18"/>
      <c r="AA41" s="18" t="s">
        <v>2080</v>
      </c>
      <c r="AB41" s="28" t="s">
        <v>814</v>
      </c>
      <c r="AC41" s="18" t="s">
        <v>2081</v>
      </c>
      <c r="AD41" s="18"/>
      <c r="AE41" s="18"/>
      <c r="AF41" s="18" t="s">
        <v>2082</v>
      </c>
      <c r="AG41" s="18"/>
      <c r="AH41" s="18"/>
      <c r="AI41" s="18" t="s">
        <v>2083</v>
      </c>
      <c r="AJ41" s="3" t="str">
        <f t="shared" ca="1" si="3"/>
        <v>いもうとと　きんぎょすくいに　いきました。わたしが　すくったのは、いもうとより　3びき　すくないです。いもうとは、9ひき　すくいました。わたしは、なんびき　すくいましたか。</v>
      </c>
    </row>
    <row r="42" spans="1:36" ht="57">
      <c r="A42" s="3" t="s">
        <v>2054</v>
      </c>
      <c r="B42" s="3">
        <v>11</v>
      </c>
      <c r="C42" s="18">
        <f t="shared" ca="1" si="0"/>
        <v>0.80830632879977093</v>
      </c>
      <c r="D42" s="18">
        <f t="shared" ca="1" si="31"/>
        <v>2</v>
      </c>
      <c r="E42" s="18" t="s">
        <v>2084</v>
      </c>
      <c r="F42" s="18"/>
      <c r="G42" s="18"/>
      <c r="H42" s="18" t="s">
        <v>26</v>
      </c>
      <c r="I42" s="18"/>
      <c r="J42" s="18"/>
      <c r="K42" s="18"/>
      <c r="L42" s="28" t="s">
        <v>814</v>
      </c>
      <c r="M42" s="18" t="s">
        <v>2085</v>
      </c>
      <c r="N42" s="18"/>
      <c r="O42" s="18"/>
      <c r="P42" s="18" t="s">
        <v>4027</v>
      </c>
      <c r="Q42" s="18">
        <f t="shared" ca="1" si="40"/>
        <v>7</v>
      </c>
      <c r="R42" s="18" t="s">
        <v>2086</v>
      </c>
      <c r="S42" s="18" t="s">
        <v>109</v>
      </c>
      <c r="T42" s="28" t="s">
        <v>814</v>
      </c>
      <c r="U42" s="18" t="s">
        <v>2087</v>
      </c>
      <c r="V42" s="18">
        <f t="shared" ca="1" si="41"/>
        <v>12</v>
      </c>
      <c r="W42" s="18" t="s">
        <v>2088</v>
      </c>
      <c r="X42" s="18" t="s">
        <v>2068</v>
      </c>
      <c r="Y42" s="18"/>
      <c r="Z42" s="18"/>
      <c r="AA42" s="18"/>
      <c r="AB42" s="28" t="s">
        <v>814</v>
      </c>
      <c r="AC42" s="18" t="s">
        <v>2085</v>
      </c>
      <c r="AD42" s="18"/>
      <c r="AE42" s="18"/>
      <c r="AF42" s="18" t="s">
        <v>2089</v>
      </c>
      <c r="AG42" s="18"/>
      <c r="AH42" s="18"/>
      <c r="AI42" s="18" t="s">
        <v>2056</v>
      </c>
      <c r="AJ42" s="3" t="str">
        <f t="shared" ca="1" si="3"/>
        <v>くろうさぎ　と　しろうさぎがいます。くろうさぎは、しろうさぎより　7わ　すくないです。しろうさぎは、12わ　です。くろうさぎは、なんわ　いますか。</v>
      </c>
    </row>
    <row r="43" spans="1:36" ht="42.75">
      <c r="A43" s="3" t="s">
        <v>2054</v>
      </c>
      <c r="B43" s="3">
        <v>12</v>
      </c>
      <c r="C43" s="18">
        <f t="shared" ca="1" si="0"/>
        <v>0.56613120144075124</v>
      </c>
      <c r="D43" s="18">
        <f t="shared" ca="1" si="31"/>
        <v>6</v>
      </c>
      <c r="E43" s="18" t="s">
        <v>2090</v>
      </c>
      <c r="F43" s="18"/>
      <c r="G43" s="18"/>
      <c r="H43" s="18" t="s">
        <v>350</v>
      </c>
      <c r="I43" s="18"/>
      <c r="J43" s="18"/>
      <c r="K43" s="18" t="s">
        <v>2091</v>
      </c>
      <c r="L43" s="28" t="s">
        <v>814</v>
      </c>
      <c r="M43" s="18" t="s">
        <v>2092</v>
      </c>
      <c r="N43" s="18"/>
      <c r="O43" s="18"/>
      <c r="P43" s="18" t="s">
        <v>4028</v>
      </c>
      <c r="Q43" s="18">
        <f t="shared" ca="1" si="40"/>
        <v>1</v>
      </c>
      <c r="R43" s="18" t="str">
        <f ca="1">IF(Q43=1,"にん（ひとり）",IF(Q43=2,"にん（ふたり）","にん"))</f>
        <v>にん（ひとり）</v>
      </c>
      <c r="S43" s="18" t="s">
        <v>109</v>
      </c>
      <c r="T43" s="28" t="s">
        <v>814</v>
      </c>
      <c r="U43" s="18" t="s">
        <v>1797</v>
      </c>
      <c r="V43" s="18">
        <f t="shared" ca="1" si="41"/>
        <v>8</v>
      </c>
      <c r="W43" s="18" t="str">
        <f ca="1">IF(V43=1,"にん（ひとり）",IF(V43=2,"にん（ふたり）","にん"))</f>
        <v>にん</v>
      </c>
      <c r="X43" s="18" t="s">
        <v>2068</v>
      </c>
      <c r="Y43" s="18"/>
      <c r="Z43" s="18"/>
      <c r="AA43" s="18"/>
      <c r="AB43" s="28" t="s">
        <v>814</v>
      </c>
      <c r="AC43" s="18" t="s">
        <v>2094</v>
      </c>
      <c r="AD43" s="18"/>
      <c r="AE43" s="18"/>
      <c r="AF43" s="18" t="s">
        <v>2075</v>
      </c>
      <c r="AG43" s="18"/>
      <c r="AH43" s="18"/>
      <c r="AI43" s="18" t="s">
        <v>2076</v>
      </c>
      <c r="AJ43" s="3" t="str">
        <f t="shared" ca="1" si="3"/>
        <v>おとな　と　こどもが　バスに　のっています。おとなは、こどもより　1にん（ひとり）　すくないです。こどもは、8にん　です。おとなは、なんにん　ですか。</v>
      </c>
    </row>
    <row r="44" spans="1:36" ht="42.75">
      <c r="A44" s="3" t="s">
        <v>2054</v>
      </c>
      <c r="B44" s="3">
        <v>13</v>
      </c>
      <c r="C44" s="18">
        <f t="shared" ca="1" si="0"/>
        <v>1.4165927223604657E-2</v>
      </c>
      <c r="D44" s="18">
        <f t="shared" ca="1" si="31"/>
        <v>15</v>
      </c>
      <c r="E44" s="18" t="s">
        <v>2095</v>
      </c>
      <c r="F44" s="18"/>
      <c r="G44" s="18"/>
      <c r="H44" s="18" t="s">
        <v>4029</v>
      </c>
      <c r="I44" s="18">
        <f t="shared" ref="I44:I45" ca="1" si="42">IF($D44=1,VLOOKUP(1,INDIRECT(第1問問題レベル,0),3,0),IF($D44=2,VLOOKUP(2,INDIRECT(第2問問題レベル,0),3,0),IF($D44=3,VLOOKUP(3,INDIRECT(第3問問題レベル,0),3,0),IF($D44=4,VLOOKUP(4,INDIRECT(第4問問題レベル,0),3,0),IF($D44=5,VLOOKUP(5,INDIRECT(第5問問題レベル,0),3,0),IF($D44=6,VLOOKUP(6,INDIRECT(第6問問題レベル,0),3,0),0))))))</f>
        <v>0</v>
      </c>
      <c r="J44" s="18" t="s">
        <v>2096</v>
      </c>
      <c r="K44" s="18" t="s">
        <v>114</v>
      </c>
      <c r="L44" s="28" t="s">
        <v>814</v>
      </c>
      <c r="M44" s="18" t="s">
        <v>4030</v>
      </c>
      <c r="N44" s="18">
        <f t="shared" ref="N44:N45" ca="1" si="43">IF($D44=1,VLOOKUP(1,INDIRECT(第1問問題レベル,0),2,0),IF($D44=2,VLOOKUP(2,INDIRECT(第2問問題レベル,0),2,0),IF($D44=3,VLOOKUP(3,INDIRECT(第3問問題レベル,0),2,0),IF($D44=4,VLOOKUP(4,INDIRECT(第4問問題レベル,0),2,0),IF($D44=5,VLOOKUP(5,INDIRECT(第5問問題レベル,0),2,0),IF($D44=6,VLOOKUP(6,INDIRECT(第6問問題レベル,0),2,0),0))))))</f>
        <v>0</v>
      </c>
      <c r="O44" s="18" t="s">
        <v>2096</v>
      </c>
      <c r="P44" s="18"/>
      <c r="Q44" s="18"/>
      <c r="R44" s="18"/>
      <c r="S44" s="18" t="s">
        <v>92</v>
      </c>
      <c r="T44" s="28" t="s">
        <v>814</v>
      </c>
      <c r="U44" s="18" t="s">
        <v>2097</v>
      </c>
      <c r="V44" s="18"/>
      <c r="W44" s="18"/>
      <c r="X44" s="18" t="s">
        <v>2098</v>
      </c>
      <c r="Y44" s="18"/>
      <c r="Z44" s="18"/>
      <c r="AA44" s="18" t="s">
        <v>2099</v>
      </c>
      <c r="AB44" s="28" t="s">
        <v>814</v>
      </c>
      <c r="AC44" s="18"/>
      <c r="AD44" s="18"/>
      <c r="AE44" s="18"/>
      <c r="AF44" s="18"/>
      <c r="AG44" s="18"/>
      <c r="AH44" s="18"/>
      <c r="AI44" s="18"/>
      <c r="AJ44" s="3" t="str">
        <f t="shared" ca="1" si="3"/>
        <v>たまいれで　しろぐみは、あかぐみに　0てんさで　まけました。あかぐみは　0てん　でした。しろぐみは、なんてん　とりましたか。</v>
      </c>
    </row>
    <row r="45" spans="1:36" ht="28.5">
      <c r="A45" s="3" t="s">
        <v>2054</v>
      </c>
      <c r="B45" s="3">
        <v>14</v>
      </c>
      <c r="C45" s="18">
        <f t="shared" ca="1" si="0"/>
        <v>0.60585048800367836</v>
      </c>
      <c r="D45" s="18">
        <f t="shared" ca="1" si="31"/>
        <v>4</v>
      </c>
      <c r="E45" s="18" t="s">
        <v>2100</v>
      </c>
      <c r="F45" s="18"/>
      <c r="G45" s="18"/>
      <c r="H45" s="18" t="s">
        <v>4031</v>
      </c>
      <c r="I45" s="18">
        <f t="shared" ca="1" si="42"/>
        <v>4</v>
      </c>
      <c r="J45" s="18" t="s">
        <v>2101</v>
      </c>
      <c r="K45" s="18" t="s">
        <v>110</v>
      </c>
      <c r="L45" s="28" t="s">
        <v>814</v>
      </c>
      <c r="M45" s="18" t="s">
        <v>4032</v>
      </c>
      <c r="N45" s="18">
        <f t="shared" ca="1" si="43"/>
        <v>8</v>
      </c>
      <c r="O45" s="18" t="s">
        <v>2102</v>
      </c>
      <c r="P45" s="18"/>
      <c r="Q45" s="18"/>
      <c r="R45" s="18"/>
      <c r="S45" s="18" t="s">
        <v>78</v>
      </c>
      <c r="T45" s="28" t="s">
        <v>814</v>
      </c>
      <c r="U45" s="18" t="s">
        <v>2103</v>
      </c>
      <c r="V45" s="18"/>
      <c r="W45" s="18"/>
      <c r="X45" s="18" t="s">
        <v>2104</v>
      </c>
      <c r="Y45" s="18"/>
      <c r="Z45" s="18"/>
      <c r="AA45" s="18" t="s">
        <v>2105</v>
      </c>
      <c r="AB45" s="28" t="s">
        <v>814</v>
      </c>
      <c r="AC45" s="18"/>
      <c r="AD45" s="18"/>
      <c r="AE45" s="18"/>
      <c r="AF45" s="18"/>
      <c r="AG45" s="18"/>
      <c r="AH45" s="18"/>
      <c r="AI45" s="18"/>
      <c r="AJ45" s="3" t="str">
        <f t="shared" ca="1" si="3"/>
        <v>たろうくんは、はなこさんより　4さい　とししたです。はなこさんは　8さい　です。たろうくんは、なんさい　ですか。</v>
      </c>
    </row>
    <row r="46" spans="1:36" ht="28.5">
      <c r="A46" s="3" t="s">
        <v>2054</v>
      </c>
      <c r="B46" s="3">
        <v>15</v>
      </c>
      <c r="C46" s="18">
        <f t="shared" ca="1" si="0"/>
        <v>0.28966767476494903</v>
      </c>
      <c r="D46" s="18">
        <f t="shared" ca="1" si="31"/>
        <v>9</v>
      </c>
      <c r="E46" s="18" t="s">
        <v>2106</v>
      </c>
      <c r="F46" s="18"/>
      <c r="G46" s="18"/>
      <c r="H46" s="18" t="s">
        <v>2107</v>
      </c>
      <c r="I46" s="18"/>
      <c r="J46" s="18"/>
      <c r="K46" s="18" t="s">
        <v>2108</v>
      </c>
      <c r="L46" s="28" t="s">
        <v>814</v>
      </c>
      <c r="M46" s="18" t="s">
        <v>2109</v>
      </c>
      <c r="N46" s="18"/>
      <c r="O46" s="18"/>
      <c r="P46" s="18" t="s">
        <v>4033</v>
      </c>
      <c r="Q46" s="18">
        <f t="shared" ref="Q46" ca="1" si="44">IF($D46=1,VLOOKUP(1,INDIRECT(第1問問題レベル,0),3,0),IF($D46=2,VLOOKUP(2,INDIRECT(第2問問題レベル,0),3,0),IF($D46=3,VLOOKUP(3,INDIRECT(第3問問題レベル,0),3,0),IF($D46=4,VLOOKUP(4,INDIRECT(第4問問題レベル,0),3,0),IF($D46=5,VLOOKUP(5,INDIRECT(第5問問題レベル,0),3,0),IF($D46=6,VLOOKUP(6,INDIRECT(第6問問題レベル,0),3,0),0))))))</f>
        <v>0</v>
      </c>
      <c r="R46" s="18" t="s">
        <v>2110</v>
      </c>
      <c r="S46" s="18" t="s">
        <v>2111</v>
      </c>
      <c r="T46" s="28" t="s">
        <v>814</v>
      </c>
      <c r="U46" s="18" t="s">
        <v>2112</v>
      </c>
      <c r="V46" s="18">
        <f t="shared" ref="V46" ca="1" si="45">IF($D46=1,VLOOKUP(1,INDIRECT(第1問問題レベル,0),2,0),IF($D46=2,VLOOKUP(2,INDIRECT(第2問問題レベル,0),2,0),IF($D46=3,VLOOKUP(3,INDIRECT(第3問問題レベル,0),2,0),IF($D46=4,VLOOKUP(4,INDIRECT(第4問問題レベル,0),2,0),IF($D46=5,VLOOKUP(5,INDIRECT(第5問問題レベル,0),2,0),IF($D46=6,VLOOKUP(6,INDIRECT(第6問問題レベル,0),2,0),0))))))</f>
        <v>0</v>
      </c>
      <c r="W46" s="18" t="s">
        <v>2113</v>
      </c>
      <c r="X46" s="18" t="s">
        <v>2114</v>
      </c>
      <c r="Y46" s="18"/>
      <c r="Z46" s="18"/>
      <c r="AA46" s="18"/>
      <c r="AB46" s="28" t="s">
        <v>814</v>
      </c>
      <c r="AC46" s="18" t="s">
        <v>2109</v>
      </c>
      <c r="AD46" s="18"/>
      <c r="AE46" s="18"/>
      <c r="AF46" s="18" t="s">
        <v>2115</v>
      </c>
      <c r="AG46" s="18"/>
      <c r="AH46" s="18"/>
      <c r="AI46" s="18" t="s">
        <v>2056</v>
      </c>
      <c r="AJ46" s="3" t="str">
        <f t="shared" ca="1" si="3"/>
        <v>にわとり　と　ひよこが　います。にわとりは、ひよこより　0わ　すくないです。ひよこは、0わ　います。にわとりは、なんわ　いますか。</v>
      </c>
    </row>
    <row r="47" spans="1:36">
      <c r="M47" s="18"/>
    </row>
  </sheetData>
  <phoneticPr fontId="1"/>
  <pageMargins left="0.25" right="0.25" top="0.75" bottom="0.75" header="0.3" footer="0.3"/>
  <pageSetup paperSize="9" scale="8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30"/>
  <sheetViews>
    <sheetView topLeftCell="A23" workbookViewId="0">
      <selection activeCell="A23" sqref="A1:XFD1048576"/>
    </sheetView>
  </sheetViews>
  <sheetFormatPr defaultColWidth="9" defaultRowHeight="14.25"/>
  <cols>
    <col min="1" max="1" width="9" style="3"/>
    <col min="2" max="2" width="3.46484375" style="3" bestFit="1" customWidth="1"/>
    <col min="3" max="3" width="5" style="3" customWidth="1"/>
    <col min="4" max="4" width="6" style="3" bestFit="1" customWidth="1"/>
    <col min="5" max="5" width="9" style="3"/>
    <col min="6" max="6" width="4" style="3" bestFit="1" customWidth="1"/>
    <col min="7" max="7" width="4" style="3" customWidth="1"/>
    <col min="8" max="8" width="9" style="3"/>
    <col min="9" max="9" width="4" style="3" bestFit="1" customWidth="1"/>
    <col min="10" max="10" width="4" style="3" customWidth="1"/>
    <col min="11" max="11" width="9" style="3"/>
    <col min="12" max="12" width="2.46484375" style="3" customWidth="1"/>
    <col min="13" max="13" width="9" style="3"/>
    <col min="14" max="14" width="4" style="3" bestFit="1" customWidth="1"/>
    <col min="15" max="15" width="4" style="3" customWidth="1"/>
    <col min="16" max="16" width="9" style="3"/>
    <col min="17" max="17" width="4" style="3" bestFit="1" customWidth="1"/>
    <col min="18" max="18" width="4" style="3" customWidth="1"/>
    <col min="19" max="19" width="9" style="3"/>
    <col min="20" max="20" width="2.46484375" style="3" customWidth="1"/>
    <col min="21" max="21" width="9" style="3"/>
    <col min="22" max="22" width="4" style="3" bestFit="1" customWidth="1"/>
    <col min="23" max="23" width="4" style="3" customWidth="1"/>
    <col min="24" max="24" width="9" style="3"/>
    <col min="25" max="25" width="4"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10</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10</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3468</v>
      </c>
      <c r="B3" s="3">
        <v>1</v>
      </c>
      <c r="C3" s="18">
        <f t="shared" ref="C3:C30" ca="1" si="0">RAND()</f>
        <v>0.8933436694162169</v>
      </c>
      <c r="D3" s="18">
        <f ca="1">RANK(C3,C$3:C$21,0)</f>
        <v>2</v>
      </c>
      <c r="E3" s="18" t="s">
        <v>2116</v>
      </c>
      <c r="F3" s="18"/>
      <c r="G3" s="18"/>
      <c r="H3" s="18" t="s">
        <v>2117</v>
      </c>
      <c r="I3" s="18"/>
      <c r="J3" s="18"/>
      <c r="K3" s="18" t="s">
        <v>588</v>
      </c>
      <c r="L3" s="28" t="s">
        <v>814</v>
      </c>
      <c r="M3" s="18" t="s">
        <v>4034</v>
      </c>
      <c r="N3" s="18">
        <f t="shared" ref="N3:N26" ca="1" si="1">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7</v>
      </c>
      <c r="O3" s="18" t="s">
        <v>2050</v>
      </c>
      <c r="P3" s="18" t="s">
        <v>4035</v>
      </c>
      <c r="Q3" s="18">
        <f t="shared" ref="Q3:Q6" ca="1" si="2">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12</v>
      </c>
      <c r="R3" s="18" t="s">
        <v>2118</v>
      </c>
      <c r="S3" s="18" t="s">
        <v>32</v>
      </c>
      <c r="T3" s="28" t="s">
        <v>814</v>
      </c>
      <c r="U3" s="18" t="s">
        <v>2119</v>
      </c>
      <c r="V3" s="18"/>
      <c r="W3" s="18"/>
      <c r="X3" s="18" t="s">
        <v>2120</v>
      </c>
      <c r="Y3" s="18"/>
      <c r="Z3" s="18"/>
      <c r="AA3" s="18" t="s">
        <v>603</v>
      </c>
      <c r="AB3" s="28" t="s">
        <v>814</v>
      </c>
      <c r="AC3" s="18"/>
      <c r="AD3" s="18"/>
      <c r="AE3" s="18"/>
      <c r="AF3" s="18"/>
      <c r="AG3" s="18"/>
      <c r="AH3" s="18"/>
      <c r="AI3" s="18"/>
      <c r="AJ3" s="3" t="str">
        <f t="shared" ref="AJ3:AJ26" ca="1" si="3">E3&amp;F3&amp;G3&amp;H3&amp;I3&amp;J3&amp;K3&amp;M3&amp;N3&amp;O3&amp;P3&amp;Q3&amp;R3&amp;S3&amp;U3&amp;V3&amp;W3&amp;X3&amp;Y3&amp;Z3&amp;AA3&amp;AC3&amp;AD3&amp;AE3&amp;AF3&amp;AG3&amp;AH3&amp;AI3</f>
        <v>りんごを　なんこか　もって　いました。おかあさんに　7こもらった　ので　12こに　なりました。はじめにりんごを　なんこ　もっていましたか。</v>
      </c>
    </row>
    <row r="4" spans="1:36" ht="42.75">
      <c r="A4" s="3" t="s">
        <v>3468</v>
      </c>
      <c r="B4" s="3">
        <v>2</v>
      </c>
      <c r="C4" s="18">
        <f t="shared" ca="1" si="0"/>
        <v>2.7545757664302672E-2</v>
      </c>
      <c r="D4" s="18">
        <f t="shared" ref="D4:D21" ca="1" si="4">RANK(C4,C$3:C$21,0)</f>
        <v>18</v>
      </c>
      <c r="E4" s="18" t="s">
        <v>2121</v>
      </c>
      <c r="F4" s="18"/>
      <c r="G4" s="18"/>
      <c r="H4" s="18" t="s">
        <v>2122</v>
      </c>
      <c r="I4" s="18"/>
      <c r="J4" s="18"/>
      <c r="K4" s="18" t="s">
        <v>2123</v>
      </c>
      <c r="L4" s="28" t="s">
        <v>814</v>
      </c>
      <c r="M4" s="18" t="s">
        <v>4036</v>
      </c>
      <c r="N4" s="18">
        <f t="shared" ca="1" si="1"/>
        <v>0</v>
      </c>
      <c r="O4" s="18" t="str">
        <f ca="1">IF(MOD(N4,10)=0,"ぴき",IF(MOD(N4,10)=1,"ぴき",IF(MOD(N4,10)=6,"ぴき",IF(MOD(N4,10)=3,"びき","ひき"))))</f>
        <v>ぴき</v>
      </c>
      <c r="P4" s="18" t="s">
        <v>4037</v>
      </c>
      <c r="Q4" s="18">
        <f t="shared" ca="1" si="2"/>
        <v>0</v>
      </c>
      <c r="R4" s="18" t="str">
        <f ca="1">IF(MOD(Q4,10)=0,"ぴき",IF(MOD(Q4,10)=1,"ぴき",IF(MOD(Q4,10)=6,"ぴき",IF(MOD(Q4,10)=3,"びき","ひき"))))</f>
        <v>ぴき</v>
      </c>
      <c r="S4" s="18" t="s">
        <v>32</v>
      </c>
      <c r="T4" s="28" t="s">
        <v>814</v>
      </c>
      <c r="U4" s="18" t="s">
        <v>2124</v>
      </c>
      <c r="V4" s="18"/>
      <c r="W4" s="18"/>
      <c r="X4" s="18" t="s">
        <v>2125</v>
      </c>
      <c r="Y4" s="18"/>
      <c r="Z4" s="18"/>
      <c r="AA4" s="18" t="s">
        <v>1826</v>
      </c>
      <c r="AB4" s="28" t="s">
        <v>814</v>
      </c>
      <c r="AC4" s="18"/>
      <c r="AD4" s="18"/>
      <c r="AE4" s="18"/>
      <c r="AF4" s="18"/>
      <c r="AG4" s="18"/>
      <c r="AH4" s="18"/>
      <c r="AI4" s="18"/>
      <c r="AJ4" s="3" t="str">
        <f t="shared" ca="1" si="3"/>
        <v>けんたくんは、きのう　むしとりを　しました。きょうも　0ぴき　つかまえたので　0ぴきに　なりました。きのは、なんびき　つかまえ　ましたか。</v>
      </c>
    </row>
    <row r="5" spans="1:36" ht="57">
      <c r="A5" s="3" t="s">
        <v>3468</v>
      </c>
      <c r="B5" s="3">
        <v>3</v>
      </c>
      <c r="C5" s="18">
        <f t="shared" ca="1" si="0"/>
        <v>0.52702867742640203</v>
      </c>
      <c r="D5" s="18">
        <f t="shared" ca="1" si="4"/>
        <v>11</v>
      </c>
      <c r="E5" s="18" t="s">
        <v>2132</v>
      </c>
      <c r="F5" s="18"/>
      <c r="G5" s="18"/>
      <c r="H5" s="18" t="s">
        <v>2133</v>
      </c>
      <c r="I5" s="18"/>
      <c r="J5" s="18"/>
      <c r="K5" s="18" t="s">
        <v>2134</v>
      </c>
      <c r="L5" s="28" t="s">
        <v>814</v>
      </c>
      <c r="M5" s="18" t="s">
        <v>2135</v>
      </c>
      <c r="N5" s="18">
        <f t="shared" ca="1" si="1"/>
        <v>0</v>
      </c>
      <c r="O5" s="3" t="str">
        <f ca="1">IF(MOD(N5,10)=0,"ぽん",IF(MOD(N5,10)=1,"ぽん",IF(MOD(N5,10)=6,"ぽん",IF(MOD(N5,10)=3,"ぼん","ほん"))))</f>
        <v>ぽん</v>
      </c>
      <c r="P5" s="18" t="s">
        <v>3789</v>
      </c>
      <c r="Q5" s="18">
        <f t="shared" ca="1" si="2"/>
        <v>0</v>
      </c>
      <c r="R5" s="3" t="str">
        <f ca="1">IF(MOD(Q5,10)=0,"ぽん",IF(MOD(Q5,10)=1,"ぽん",IF(MOD(Q5,10)=6,"ぽん",IF(MOD(Q5,10)=3,"ぼん","ほん"))))</f>
        <v>ぽん</v>
      </c>
      <c r="S5" s="18" t="s">
        <v>2136</v>
      </c>
      <c r="T5" s="28" t="s">
        <v>814</v>
      </c>
      <c r="U5" s="18" t="s">
        <v>2137</v>
      </c>
      <c r="V5" s="18"/>
      <c r="W5" s="18"/>
      <c r="X5" s="18" t="s">
        <v>2138</v>
      </c>
      <c r="Y5" s="18"/>
      <c r="Z5" s="18"/>
      <c r="AA5" s="18" t="s">
        <v>2139</v>
      </c>
      <c r="AB5" s="28" t="s">
        <v>814</v>
      </c>
      <c r="AC5" s="18"/>
      <c r="AD5" s="18"/>
      <c r="AE5" s="18"/>
      <c r="AF5" s="18"/>
      <c r="AG5" s="18"/>
      <c r="AH5" s="18"/>
      <c r="AI5" s="18"/>
      <c r="AJ5" s="3" t="str">
        <f t="shared" ca="1" si="3"/>
        <v>かずとくんは、えんぴつを　もって、いました。おみせやさんで、0ぽん　かったので　0ぽんに　なりました。かずとくんは、はじめに　えんぴつをなんぼん　もっていましたか。</v>
      </c>
    </row>
    <row r="6" spans="1:36" ht="42.75">
      <c r="A6" s="3" t="s">
        <v>3468</v>
      </c>
      <c r="B6" s="3">
        <v>4</v>
      </c>
      <c r="C6" s="18">
        <f t="shared" ca="1" si="0"/>
        <v>0.60505423388127566</v>
      </c>
      <c r="D6" s="18">
        <f t="shared" ca="1" si="4"/>
        <v>8</v>
      </c>
      <c r="E6" s="18" t="s">
        <v>2145</v>
      </c>
      <c r="F6" s="18"/>
      <c r="G6" s="18"/>
      <c r="H6" s="18" t="s">
        <v>2146</v>
      </c>
      <c r="I6" s="18"/>
      <c r="J6" s="18"/>
      <c r="K6" s="18" t="s">
        <v>2147</v>
      </c>
      <c r="L6" s="28" t="s">
        <v>814</v>
      </c>
      <c r="M6" s="18" t="s">
        <v>3675</v>
      </c>
      <c r="N6" s="18">
        <f t="shared" ca="1" si="1"/>
        <v>0</v>
      </c>
      <c r="O6" s="18" t="str">
        <f ca="1">IF(N6=1,"にん（ひとり）",IF(N6=2,"にん（ふたり）","にん"))</f>
        <v>にん</v>
      </c>
      <c r="P6" s="18" t="s">
        <v>2148</v>
      </c>
      <c r="Q6" s="18">
        <f t="shared" ca="1" si="2"/>
        <v>0</v>
      </c>
      <c r="R6" s="18" t="str">
        <f ca="1">IF(Q6=1,"にん（ひとり）",IF(Q6=2,"にん（ふたり）","にん"))</f>
        <v>にん</v>
      </c>
      <c r="S6" s="18" t="s">
        <v>2136</v>
      </c>
      <c r="T6" s="28" t="s">
        <v>814</v>
      </c>
      <c r="U6" s="18" t="s">
        <v>2149</v>
      </c>
      <c r="V6" s="18"/>
      <c r="W6" s="18"/>
      <c r="X6" s="18" t="s">
        <v>706</v>
      </c>
      <c r="Y6" s="18"/>
      <c r="Z6" s="18"/>
      <c r="AA6" s="18" t="s">
        <v>2150</v>
      </c>
      <c r="AB6" s="28" t="s">
        <v>814</v>
      </c>
      <c r="AC6" s="18"/>
      <c r="AD6" s="18"/>
      <c r="AE6" s="18"/>
      <c r="AF6" s="18"/>
      <c r="AG6" s="18"/>
      <c r="AH6" s="18"/>
      <c r="AI6" s="18"/>
      <c r="AJ6" s="3" t="str">
        <f t="shared" ca="1" si="3"/>
        <v>こうえんで　　こどもが　あそんでいます。そこへ　0にん　あそびに　きたので、0にんに　なりました。こうえんには、なんにんの　こどもが　あそんで　いましたか。</v>
      </c>
    </row>
    <row r="7" spans="1:36" ht="99.75">
      <c r="A7" s="3" t="s">
        <v>3468</v>
      </c>
      <c r="B7" s="3">
        <v>5</v>
      </c>
      <c r="C7" s="18">
        <f t="shared" ca="1" si="0"/>
        <v>0.10184167806194966</v>
      </c>
      <c r="D7" s="18">
        <f t="shared" ca="1" si="4"/>
        <v>16</v>
      </c>
      <c r="E7" s="18" t="s">
        <v>2151</v>
      </c>
      <c r="F7" s="18"/>
      <c r="G7" s="18"/>
      <c r="H7" s="18" t="s">
        <v>2152</v>
      </c>
      <c r="I7" s="18"/>
      <c r="J7" s="18"/>
      <c r="K7" s="18"/>
      <c r="L7" s="28" t="s">
        <v>814</v>
      </c>
      <c r="M7" s="18" t="s">
        <v>3787</v>
      </c>
      <c r="N7" s="18">
        <f t="shared" ca="1" si="1"/>
        <v>0</v>
      </c>
      <c r="O7" s="18" t="str">
        <f ca="1">IF(N7=1,"にん（ひとり）",IF(N7=2,"にん（ふたり）","にん"))</f>
        <v>にん</v>
      </c>
      <c r="P7" s="18"/>
      <c r="Q7" s="18"/>
      <c r="R7" s="18"/>
      <c r="S7" s="18" t="s">
        <v>2153</v>
      </c>
      <c r="T7" s="28" t="s">
        <v>814</v>
      </c>
      <c r="U7" s="18" t="s">
        <v>2154</v>
      </c>
      <c r="V7" s="18">
        <f t="shared" ref="V7" ca="1" si="5">IF($D7=1,VLOOKUP(1,INDIRECT(第1問問題レベル,0),2,0),IF($D7=2,VLOOKUP(2,INDIRECT(第2問問題レベル,0),2,0),IF($D7=3,VLOOKUP(3,INDIRECT(第3問問題レベル,0),2,0),IF($D7=4,VLOOKUP(4,INDIRECT(第4問問題レベル,0),2,0),IF($D7=5,VLOOKUP(5,INDIRECT(第5問問題レベル,0),2,0),IF($D7=6,VLOOKUP(6,INDIRECT(第6問問題レベル,0),2,0),0))))))</f>
        <v>0</v>
      </c>
      <c r="W7" s="18" t="str">
        <f ca="1">IF(V7=1,"にん（ひとり）",IF(V7=2,"にん（ふたり）","にん"))</f>
        <v>にん</v>
      </c>
      <c r="X7" s="18" t="s">
        <v>2155</v>
      </c>
      <c r="Y7" s="18"/>
      <c r="Z7" s="18"/>
      <c r="AA7" s="18" t="s">
        <v>2156</v>
      </c>
      <c r="AB7" s="28" t="s">
        <v>814</v>
      </c>
      <c r="AC7" s="18" t="s">
        <v>2157</v>
      </c>
      <c r="AD7" s="18"/>
      <c r="AE7" s="18"/>
      <c r="AF7" s="18" t="s">
        <v>2158</v>
      </c>
      <c r="AG7" s="18"/>
      <c r="AH7" s="18"/>
      <c r="AI7" s="18" t="s">
        <v>2159</v>
      </c>
      <c r="AJ7" s="3" t="str">
        <f t="shared" ca="1" si="3"/>
        <v>バスに　おきゃくさんが　のっています。えきで　0にん　のってきました。いまは、0にんの　おきゃくさんが　のっています。はじめに　おきゃくさんは、なんにん　のって　いましたか。</v>
      </c>
    </row>
    <row r="8" spans="1:36" ht="57">
      <c r="A8" s="3" t="s">
        <v>3468</v>
      </c>
      <c r="B8" s="3">
        <v>6</v>
      </c>
      <c r="C8" s="18">
        <f t="shared" ca="1" si="0"/>
        <v>0.26428210572275568</v>
      </c>
      <c r="D8" s="18">
        <f t="shared" ca="1" si="4"/>
        <v>13</v>
      </c>
      <c r="E8" s="18" t="s">
        <v>2227</v>
      </c>
      <c r="F8" s="18"/>
      <c r="G8" s="18"/>
      <c r="H8" s="18" t="s">
        <v>2228</v>
      </c>
      <c r="I8" s="18"/>
      <c r="J8" s="18"/>
      <c r="K8" s="18" t="s">
        <v>2229</v>
      </c>
      <c r="L8" s="28" t="s">
        <v>814</v>
      </c>
      <c r="M8" s="18" t="s">
        <v>4038</v>
      </c>
      <c r="N8" s="18">
        <f ca="1">IF($D8=1,VLOOKUP(1,INDIRECT(第1問問題レベル,0),3,0),IF($D8=2,VLOOKUP(2,INDIRECT(第2問問題レベル,0),3,0),IF($D8=3,VLOOKUP(3,INDIRECT(第3問問題レベル,0),3,0),IF($D8=4,VLOOKUP(4,INDIRECT(第4問問題レベル,0),3,0),IF($D8=5,VLOOKUP(5,INDIRECT(第5問問題レベル,0),3,0),IF($D8=6,VLOOKUP(6,INDIRECT(第6問問題レベル,0),3,0),0))))))</f>
        <v>0</v>
      </c>
      <c r="O8" s="18" t="s">
        <v>2230</v>
      </c>
      <c r="P8" s="18" t="s">
        <v>2232</v>
      </c>
      <c r="Q8" s="18"/>
      <c r="R8" s="18"/>
      <c r="S8" s="18" t="s">
        <v>2233</v>
      </c>
      <c r="T8" s="28" t="s">
        <v>814</v>
      </c>
      <c r="U8" s="18" t="s">
        <v>2234</v>
      </c>
      <c r="V8" s="18">
        <f ca="1">IF($D8=1,VLOOKUP(1,INDIRECT(第1問問題レベル,0),2,0),IF($D8=2,VLOOKUP(2,INDIRECT(第2問問題レベル,0),2,0),IF($D8=3,VLOOKUP(3,INDIRECT(第3問問題レベル,0),2,0),IF($D8=4,VLOOKUP(4,INDIRECT(第4問問題レベル,0),2,0),IF($D8=5,VLOOKUP(5,INDIRECT(第5問問題レベル,0),2,0),IF($D8=6,VLOOKUP(6,INDIRECT(第6問問題レベル,0),2,0),0))))))</f>
        <v>0</v>
      </c>
      <c r="W8" s="18" t="s">
        <v>2230</v>
      </c>
      <c r="X8" s="18" t="s">
        <v>2231</v>
      </c>
      <c r="Y8" s="18"/>
      <c r="Z8" s="18"/>
      <c r="AA8" s="18" t="s">
        <v>2235</v>
      </c>
      <c r="AB8" s="28" t="s">
        <v>814</v>
      </c>
      <c r="AC8" s="18" t="s">
        <v>577</v>
      </c>
      <c r="AD8" s="18"/>
      <c r="AE8" s="18"/>
      <c r="AF8" s="18" t="s">
        <v>2236</v>
      </c>
      <c r="AG8" s="18"/>
      <c r="AH8" s="18"/>
      <c r="AI8" s="18" t="s">
        <v>2237</v>
      </c>
      <c r="AJ8" s="3" t="str">
        <f t="shared" ref="AJ8:AJ17" ca="1" si="6">E8&amp;F8&amp;G8&amp;H8&amp;I8&amp;J8&amp;K8&amp;M8&amp;N8&amp;O8&amp;P8&amp;Q8&amp;R8&amp;S8&amp;U8&amp;V8&amp;W8&amp;X8&amp;Y8&amp;Z8&amp;AA8&amp;AC8&amp;AD8&amp;AE8&amp;AF8&amp;AG8&amp;AH8&amp;AI8</f>
        <v>こうえんで　ハトが　えさを　たべています。えさを　またいら　0わの　はとが　また　とんできました。いまは、0わの　はとが　えさを　たべています。はじめに　なんわの　はとが　えさを　たべて　いましたか。</v>
      </c>
    </row>
    <row r="9" spans="1:36" ht="71.25">
      <c r="A9" s="3" t="s">
        <v>3468</v>
      </c>
      <c r="B9" s="3">
        <v>7</v>
      </c>
      <c r="C9" s="18">
        <f t="shared" ca="1" si="0"/>
        <v>0.79712044938833004</v>
      </c>
      <c r="D9" s="18">
        <f t="shared" ca="1" si="4"/>
        <v>4</v>
      </c>
      <c r="E9" s="18" t="s">
        <v>2239</v>
      </c>
      <c r="F9" s="18"/>
      <c r="G9" s="18"/>
      <c r="H9" s="18" t="s">
        <v>2238</v>
      </c>
      <c r="I9" s="18"/>
      <c r="J9" s="18"/>
      <c r="K9" s="18" t="s">
        <v>2243</v>
      </c>
      <c r="L9" s="28" t="s">
        <v>814</v>
      </c>
      <c r="M9" s="18" t="s">
        <v>2240</v>
      </c>
      <c r="N9" s="18"/>
      <c r="O9" s="18"/>
      <c r="P9" s="18" t="s">
        <v>4039</v>
      </c>
      <c r="Q9" s="18">
        <f ca="1">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4</v>
      </c>
      <c r="R9" s="18" t="str">
        <f ca="1">IF(Q9=1,"にん（ひとり）",IF(Q9=2,"にん（ふたり）","にん"))</f>
        <v>にん</v>
      </c>
      <c r="S9" s="18" t="s">
        <v>1427</v>
      </c>
      <c r="T9" s="28" t="s">
        <v>814</v>
      </c>
      <c r="U9" s="18" t="s">
        <v>2154</v>
      </c>
      <c r="V9" s="18">
        <f ca="1">IF($D9=1,VLOOKUP(1,INDIRECT(第1問問題レベル,0),2,0),IF($D9=2,VLOOKUP(2,INDIRECT(第2問問題レベル,0),2,0),IF($D9=3,VLOOKUP(3,INDIRECT(第3問問題レベル,0),2,0),IF($D9=4,VLOOKUP(4,INDIRECT(第4問問題レベル,0),2,0),IF($D9=5,VLOOKUP(5,INDIRECT(第5問問題レベル,0),2,0),IF($D9=6,VLOOKUP(6,INDIRECT(第6問問題レベル,0),2,0),0))))))</f>
        <v>8</v>
      </c>
      <c r="W9" s="18" t="str">
        <f ca="1">IF(V9=1,"にん（ひとり）",IF(V9=2,"にん（ふたり）","にん"))</f>
        <v>にん</v>
      </c>
      <c r="X9" s="18" t="s">
        <v>2241</v>
      </c>
      <c r="Y9" s="18"/>
      <c r="Z9" s="18"/>
      <c r="AA9" s="18" t="s">
        <v>2242</v>
      </c>
      <c r="AB9" s="28" t="s">
        <v>814</v>
      </c>
      <c r="AC9" s="18" t="s">
        <v>2244</v>
      </c>
      <c r="AD9" s="18"/>
      <c r="AE9" s="18"/>
      <c r="AF9" s="18" t="s">
        <v>2245</v>
      </c>
      <c r="AG9" s="18"/>
      <c r="AH9" s="18"/>
      <c r="AI9" s="18" t="s">
        <v>2246</v>
      </c>
      <c r="AJ9" s="3" t="str">
        <f t="shared" ca="1" si="6"/>
        <v>やすみじかん　きょうしつにこどもが　のこっています。やすみじかんが　おわると　4にん　かえって　きました。いまは、8にんの　こどもが　きょうしつに　います。やすみじかん　なんにんの　こどもがきょうしつに　のこって　いましたか。</v>
      </c>
    </row>
    <row r="10" spans="1:36" ht="42.75">
      <c r="A10" s="3" t="s">
        <v>3468</v>
      </c>
      <c r="B10" s="3">
        <v>8</v>
      </c>
      <c r="C10" s="18">
        <f t="shared" ca="1" si="0"/>
        <v>0.66971324039519697</v>
      </c>
      <c r="D10" s="18">
        <f t="shared" ca="1" si="4"/>
        <v>7</v>
      </c>
      <c r="E10" s="18" t="s">
        <v>236</v>
      </c>
      <c r="F10" s="18"/>
      <c r="G10" s="18"/>
      <c r="H10" s="18" t="s">
        <v>2247</v>
      </c>
      <c r="I10" s="18"/>
      <c r="J10" s="18"/>
      <c r="K10" s="18" t="s">
        <v>2248</v>
      </c>
      <c r="L10" s="28" t="s">
        <v>814</v>
      </c>
      <c r="M10" s="18" t="s">
        <v>29</v>
      </c>
      <c r="N10" s="18">
        <f ca="1">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O10" s="18" t="s">
        <v>2249</v>
      </c>
      <c r="P10" s="18" t="s">
        <v>2250</v>
      </c>
      <c r="Q10" s="18"/>
      <c r="R10" s="18"/>
      <c r="S10" s="18" t="s">
        <v>2251</v>
      </c>
      <c r="T10" s="28" t="s">
        <v>814</v>
      </c>
      <c r="U10" s="18" t="s">
        <v>2154</v>
      </c>
      <c r="V10" s="18">
        <f ca="1">IF($D10=1,VLOOKUP(1,INDIRECT(第1問問題レベル,0),2,0),IF($D10=2,VLOOKUP(2,INDIRECT(第2問問題レベル,0),2,0),IF($D10=3,VLOOKUP(3,INDIRECT(第3問問題レベル,0),2,0),IF($D10=4,VLOOKUP(4,INDIRECT(第4問問題レベル,0),2,0),IF($D10=5,VLOOKUP(5,INDIRECT(第5問問題レベル,0),2,0),IF($D10=6,VLOOKUP(6,INDIRECT(第6問問題レベル,0),2,0),0))))))</f>
        <v>0</v>
      </c>
      <c r="W10" s="18" t="s">
        <v>2249</v>
      </c>
      <c r="X10" s="18" t="s">
        <v>2250</v>
      </c>
      <c r="Y10" s="18"/>
      <c r="Z10" s="18"/>
      <c r="AA10" s="18" t="s">
        <v>1184</v>
      </c>
      <c r="AB10" s="28" t="s">
        <v>814</v>
      </c>
      <c r="AC10" s="18" t="s">
        <v>577</v>
      </c>
      <c r="AD10" s="18"/>
      <c r="AE10" s="18"/>
      <c r="AF10" s="18" t="s">
        <v>2252</v>
      </c>
      <c r="AG10" s="18"/>
      <c r="AH10" s="18"/>
      <c r="AI10" s="18" t="s">
        <v>2253</v>
      </c>
      <c r="AJ10" s="3" t="str">
        <f t="shared" ca="1" si="6"/>
        <v>ちゅうしゃじょうに　くるまが　とまっています。さっき、0だいの　くるまが　はいって　きました。いまは、0だいの　くるまが　とまって　います。はじめに　なんだいの　くるまが　とまって　いましたか。</v>
      </c>
    </row>
    <row r="11" spans="1:36" ht="71.25">
      <c r="A11" s="3" t="s">
        <v>3468</v>
      </c>
      <c r="B11" s="3">
        <v>9</v>
      </c>
      <c r="C11" s="18">
        <f t="shared" ca="1" si="0"/>
        <v>1.0362151230247751E-2</v>
      </c>
      <c r="D11" s="18">
        <f t="shared" ca="1" si="4"/>
        <v>19</v>
      </c>
      <c r="E11" s="18" t="s">
        <v>2254</v>
      </c>
      <c r="F11" s="18"/>
      <c r="G11" s="18"/>
      <c r="H11" s="18" t="s">
        <v>2255</v>
      </c>
      <c r="I11" s="18"/>
      <c r="J11" s="18"/>
      <c r="K11" s="18" t="s">
        <v>2256</v>
      </c>
      <c r="L11" s="28" t="s">
        <v>814</v>
      </c>
      <c r="M11" s="18" t="s">
        <v>3716</v>
      </c>
      <c r="N11" s="18">
        <f ca="1">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0</v>
      </c>
      <c r="O11" s="18" t="str">
        <f ca="1">IF(MOD(N11,10)=0,"ぴき",IF(MOD(N11,10)=1,"ぴき",IF(MOD(N11,10)=6,"ぴき",IF(MOD(N11,10)=3,"びき","ひき"))))</f>
        <v>ぴき</v>
      </c>
      <c r="P11" s="18" t="s">
        <v>2257</v>
      </c>
      <c r="Q11" s="18"/>
      <c r="R11" s="18"/>
      <c r="S11" s="18" t="s">
        <v>100</v>
      </c>
      <c r="T11" s="28" t="s">
        <v>814</v>
      </c>
      <c r="U11" s="18" t="s">
        <v>2258</v>
      </c>
      <c r="V11" s="18"/>
      <c r="W11" s="18"/>
      <c r="X11" s="18" t="s">
        <v>2259</v>
      </c>
      <c r="Y11" s="18">
        <f ca="1">IF($D11=1,VLOOKUP(1,INDIRECT(第1問問題レベル,0),2,0),IF($D11=2,VLOOKUP(2,INDIRECT(第2問問題レベル,0),2,0),IF($D11=3,VLOOKUP(3,INDIRECT(第3問問題レベル,0),2,0),IF($D11=4,VLOOKUP(4,INDIRECT(第4問問題レベル,0),2,0),IF($D11=5,VLOOKUP(5,INDIRECT(第5問問題レベル,0),2,0),IF($D11=6,VLOOKUP(6,INDIRECT(第6問問題レベル,0),2,0),0))))))</f>
        <v>0</v>
      </c>
      <c r="Z11" s="18" t="str">
        <f ca="1">IF(MOD(Y11,10)=0,"ぴき",IF(MOD(Y11,10)=1,"ぴき",IF(MOD(Y11,10)=6,"ぴき",IF(MOD(Y11,10)=3,"びき","ひき"))))</f>
        <v>ぴき</v>
      </c>
      <c r="AA11" s="18" t="s">
        <v>32</v>
      </c>
      <c r="AB11" s="28" t="s">
        <v>814</v>
      </c>
      <c r="AC11" s="18" t="s">
        <v>2260</v>
      </c>
      <c r="AD11" s="18"/>
      <c r="AE11" s="18"/>
      <c r="AF11" s="18" t="s">
        <v>2261</v>
      </c>
      <c r="AG11" s="18"/>
      <c r="AH11" s="18"/>
      <c r="AI11" s="18" t="s">
        <v>2262</v>
      </c>
      <c r="AJ11" s="3" t="str">
        <f t="shared" ca="1" si="6"/>
        <v>だんごくんは、せみとりを　しています。さっき　0ぴきつかまえて　むしかごに　いれました。むしかごの　せみは、0ぴきに　なりました。はじめに　なんびきの　せみが　むしかごに　はいって　いましたか。</v>
      </c>
    </row>
    <row r="12" spans="1:36" ht="42.75">
      <c r="A12" s="3" t="s">
        <v>3468</v>
      </c>
      <c r="B12" s="3">
        <v>10</v>
      </c>
      <c r="C12" s="18">
        <f t="shared" ca="1" si="0"/>
        <v>0.76078971189122679</v>
      </c>
      <c r="D12" s="18">
        <f t="shared" ca="1" si="4"/>
        <v>5</v>
      </c>
      <c r="E12" s="18" t="s">
        <v>785</v>
      </c>
      <c r="F12" s="18"/>
      <c r="G12" s="18"/>
      <c r="H12" s="18" t="s">
        <v>2263</v>
      </c>
      <c r="I12" s="18"/>
      <c r="J12" s="18"/>
      <c r="K12" s="18" t="s">
        <v>2265</v>
      </c>
      <c r="L12" s="28" t="s">
        <v>814</v>
      </c>
      <c r="M12" s="18" t="s">
        <v>3675</v>
      </c>
      <c r="N12" s="18">
        <f ca="1">IF($D12=1,VLOOKUP(1,INDIRECT(第1問問題レベル,0),3,0),IF($D12=2,VLOOKUP(2,INDIRECT(第2問問題レベル,0),3,0),IF($D12=3,VLOOKUP(3,INDIRECT(第3問問題レベル,0),3,0),IF($D12=4,VLOOKUP(4,INDIRECT(第4問問題レベル,0),3,0),IF($D12=5,VLOOKUP(5,INDIRECT(第5問問題レベル,0),3,0),IF($D12=6,VLOOKUP(6,INDIRECT(第6問問題レベル,0),3,0),0))))))</f>
        <v>2</v>
      </c>
      <c r="O12" s="18" t="s">
        <v>2230</v>
      </c>
      <c r="P12" s="18" t="s">
        <v>2264</v>
      </c>
      <c r="Q12" s="18"/>
      <c r="R12" s="18"/>
      <c r="S12" s="18" t="s">
        <v>368</v>
      </c>
      <c r="T12" s="28" t="s">
        <v>814</v>
      </c>
      <c r="U12" s="18" t="s">
        <v>2234</v>
      </c>
      <c r="V12" s="18">
        <f ca="1">IF($D12=1,VLOOKUP(1,INDIRECT(第1問問題レベル,0),2,0),IF($D12=2,VLOOKUP(2,INDIRECT(第2問問題レベル,0),2,0),IF($D12=3,VLOOKUP(3,INDIRECT(第3問問題レベル,0),2,0),IF($D12=4,VLOOKUP(4,INDIRECT(第4問問題レベル,0),2,0),IF($D12=5,VLOOKUP(5,INDIRECT(第5問問題レベル,0),2,0),IF($D12=6,VLOOKUP(6,INDIRECT(第6問問題レベル,0),2,0),0))))))</f>
        <v>6</v>
      </c>
      <c r="W12" s="18" t="s">
        <v>2230</v>
      </c>
      <c r="X12" s="18" t="s">
        <v>2266</v>
      </c>
      <c r="Y12" s="18"/>
      <c r="Z12" s="18"/>
      <c r="AA12" s="18" t="s">
        <v>1184</v>
      </c>
      <c r="AB12" s="28" t="s">
        <v>814</v>
      </c>
      <c r="AC12" s="18" t="s">
        <v>2267</v>
      </c>
      <c r="AD12" s="18"/>
      <c r="AE12" s="18"/>
      <c r="AF12" s="18" t="s">
        <v>2268</v>
      </c>
      <c r="AG12" s="18"/>
      <c r="AH12" s="18"/>
      <c r="AI12" s="18" t="s">
        <v>2269</v>
      </c>
      <c r="AJ12" s="3" t="str">
        <f t="shared" ca="1" si="6"/>
        <v>でんせんにすずめが　とまって　いました。そこへ　2わ　とんで　きました。いまは、6わの　すずめが　でんせんに　とまって　います。はじめに　なんわの　すずめが　でんせんに　とまって　いましたか。</v>
      </c>
    </row>
    <row r="13" spans="1:36" ht="42.75">
      <c r="A13" s="3" t="s">
        <v>3468</v>
      </c>
      <c r="B13" s="3">
        <v>11</v>
      </c>
      <c r="C13" s="18">
        <f t="shared" ca="1" si="0"/>
        <v>0.52857366446538678</v>
      </c>
      <c r="D13" s="18">
        <f t="shared" ca="1" si="4"/>
        <v>10</v>
      </c>
      <c r="E13" s="18" t="s">
        <v>2270</v>
      </c>
      <c r="F13" s="18"/>
      <c r="G13" s="18"/>
      <c r="H13" s="18" t="s">
        <v>2274</v>
      </c>
      <c r="I13" s="18"/>
      <c r="J13" s="18"/>
      <c r="K13" s="18" t="s">
        <v>2271</v>
      </c>
      <c r="L13" s="28" t="s">
        <v>814</v>
      </c>
      <c r="M13" s="18" t="s">
        <v>2273</v>
      </c>
      <c r="N13" s="18"/>
      <c r="O13" s="18"/>
      <c r="P13" s="18" t="s">
        <v>4040</v>
      </c>
      <c r="Q13" s="18">
        <f ca="1">IF($D13=1,VLOOKUP(1,INDIRECT(第1問問題レベル,0),3,0),IF($D13=2,VLOOKUP(2,INDIRECT(第2問問題レベル,0),3,0),IF($D13=3,VLOOKUP(3,INDIRECT(第3問問題レベル,0),3,0),IF($D13=4,VLOOKUP(4,INDIRECT(第4問問題レベル,0),3,0),IF($D13=5,VLOOKUP(5,INDIRECT(第5問問題レベル,0),3,0),IF($D13=6,VLOOKUP(6,INDIRECT(第6問問題レベル,0),3,0),0))))))</f>
        <v>0</v>
      </c>
      <c r="R13" s="18" t="str">
        <f ca="1">IF(MOD(Q13,10)=0,"ぴき",IF(MOD(Q13,10)=1,"ぴき",IF(MOD(Q13,10)=6,"ぴき",IF(MOD(Q13,10)=3,"びき","ひき"))))</f>
        <v>ぴき</v>
      </c>
      <c r="S13" s="18" t="s">
        <v>2272</v>
      </c>
      <c r="T13" s="28" t="s">
        <v>814</v>
      </c>
      <c r="U13" s="18" t="s">
        <v>2154</v>
      </c>
      <c r="V13" s="18">
        <f ca="1">IF($D13=1,VLOOKUP(1,INDIRECT(第1問問題レベル,0),2,0),IF($D13=2,VLOOKUP(2,INDIRECT(第2問問題レベル,0),2,0),IF($D13=3,VLOOKUP(3,INDIRECT(第3問問題レベル,0),2,0),IF($D13=4,VLOOKUP(4,INDIRECT(第4問問題レベル,0),2,0),IF($D13=5,VLOOKUP(5,INDIRECT(第5問問題レベル,0),2,0),IF($D13=6,VLOOKUP(6,INDIRECT(第6問問題レベル,0),2,0),0))))))</f>
        <v>0</v>
      </c>
      <c r="W13" s="18" t="str">
        <f ca="1">IF(MOD(V13,10)=0,"ぴき",IF(MOD(V13,10)=1,"ぴき",IF(MOD(V13,10)=6,"ぴき",IF(MOD(V13,10)=3,"びき","ひき"))))</f>
        <v>ぴき</v>
      </c>
      <c r="X13" s="18" t="s">
        <v>2275</v>
      </c>
      <c r="Y13" s="18"/>
      <c r="Z13" s="18"/>
      <c r="AA13" s="18" t="s">
        <v>2276</v>
      </c>
      <c r="AB13" s="28" t="s">
        <v>814</v>
      </c>
      <c r="AC13" s="18" t="s">
        <v>782</v>
      </c>
      <c r="AD13" s="18"/>
      <c r="AE13" s="18"/>
      <c r="AF13" s="18" t="s">
        <v>2277</v>
      </c>
      <c r="AG13" s="18"/>
      <c r="AH13" s="18"/>
      <c r="AI13" s="18" t="s">
        <v>2278</v>
      </c>
      <c r="AJ13" s="3" t="str">
        <f t="shared" ca="1" si="6"/>
        <v>ありがおかしを　はこんで　いました。そこへ　おうえんの　ありが　0ぴき　やってきました。いまは、0ぴきの　ありが　おかしを　はこんで　います。はじめに　なんびきの　ありが　おかしを　はこんで　いましたか。</v>
      </c>
    </row>
    <row r="14" spans="1:36" ht="57">
      <c r="A14" s="3" t="s">
        <v>3468</v>
      </c>
      <c r="B14" s="3">
        <v>12</v>
      </c>
      <c r="C14" s="18">
        <f t="shared" ca="1" si="0"/>
        <v>0.10039985467187584</v>
      </c>
      <c r="D14" s="18">
        <f t="shared" ca="1" si="4"/>
        <v>17</v>
      </c>
      <c r="E14" s="18" t="s">
        <v>2279</v>
      </c>
      <c r="F14" s="18"/>
      <c r="G14" s="18"/>
      <c r="H14" s="18" t="s">
        <v>2280</v>
      </c>
      <c r="I14" s="18"/>
      <c r="J14" s="18"/>
      <c r="K14" s="18" t="s">
        <v>2281</v>
      </c>
      <c r="L14" s="28" t="s">
        <v>814</v>
      </c>
      <c r="M14" s="18" t="s">
        <v>2282</v>
      </c>
      <c r="N14" s="18"/>
      <c r="O14" s="18"/>
      <c r="P14" s="18" t="s">
        <v>3680</v>
      </c>
      <c r="Q14" s="18">
        <f ca="1">IF($D14=1,VLOOKUP(1,INDIRECT(第1問問題レベル,0),3,0),IF($D14=2,VLOOKUP(2,INDIRECT(第2問問題レベル,0),3,0),IF($D14=3,VLOOKUP(3,INDIRECT(第3問問題レベル,0),3,0),IF($D14=4,VLOOKUP(4,INDIRECT(第4問問題レベル,0),3,0),IF($D14=5,VLOOKUP(5,INDIRECT(第5問問題レベル,0),3,0),IF($D14=6,VLOOKUP(6,INDIRECT(第6問問題レベル,0),3,0),0))))))</f>
        <v>0</v>
      </c>
      <c r="R14" s="18" t="str">
        <f ca="1">IF(Q14=1,"にん（ひとり）",IF(Q14=2,"にん（ふたり）","にん"))</f>
        <v>にん</v>
      </c>
      <c r="S14" s="18" t="s">
        <v>2283</v>
      </c>
      <c r="T14" s="28" t="s">
        <v>814</v>
      </c>
      <c r="U14" s="18" t="s">
        <v>2284</v>
      </c>
      <c r="V14" s="18">
        <f ca="1">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0</v>
      </c>
      <c r="W14" s="18" t="str">
        <f ca="1">IF(V14=1,"にん（ひとり）",IF(V14=2,"にん（ふたり）","にん"))</f>
        <v>にん</v>
      </c>
      <c r="X14" s="18" t="s">
        <v>2285</v>
      </c>
      <c r="Y14" s="18"/>
      <c r="Z14" s="18"/>
      <c r="AA14" s="18" t="s">
        <v>2286</v>
      </c>
      <c r="AB14" s="28" t="s">
        <v>814</v>
      </c>
      <c r="AC14" s="18" t="s">
        <v>2287</v>
      </c>
      <c r="AD14" s="18"/>
      <c r="AE14" s="18"/>
      <c r="AF14" s="18" t="s">
        <v>2288</v>
      </c>
      <c r="AG14" s="18"/>
      <c r="AH14" s="18"/>
      <c r="AI14" s="18" t="s">
        <v>2289</v>
      </c>
      <c r="AJ14" s="3" t="str">
        <f t="shared" ca="1" si="6"/>
        <v>ラーメンやさんで　おきゃくさんがラーメンを　たべていました。そこへ　べつのおきゃくさんが　0にん　きました。いまは、0にんの　おきゃくさんが　ラーメンをたべています。はじめに　なんにんのおきゃくさんが　ラーメンをたべていましたか。</v>
      </c>
    </row>
    <row r="15" spans="1:36" ht="42.75">
      <c r="A15" s="3" t="s">
        <v>3468</v>
      </c>
      <c r="B15" s="3">
        <v>13</v>
      </c>
      <c r="C15" s="18">
        <f t="shared" ca="1" si="0"/>
        <v>0.70663606758199748</v>
      </c>
      <c r="D15" s="18">
        <f t="shared" ca="1" si="4"/>
        <v>6</v>
      </c>
      <c r="E15" s="18" t="s">
        <v>2290</v>
      </c>
      <c r="F15" s="18"/>
      <c r="G15" s="18"/>
      <c r="H15" s="18"/>
      <c r="I15" s="18"/>
      <c r="J15" s="18"/>
      <c r="K15" s="18" t="s">
        <v>2291</v>
      </c>
      <c r="L15" s="28" t="s">
        <v>814</v>
      </c>
      <c r="M15" s="18" t="s">
        <v>2292</v>
      </c>
      <c r="N15" s="18"/>
      <c r="O15" s="18"/>
      <c r="P15" s="18" t="s">
        <v>4041</v>
      </c>
      <c r="Q15" s="18">
        <f ca="1">IF($D15=1,VLOOKUP(1,INDIRECT(第1問問題レベル,0),3,0),IF($D15=2,VLOOKUP(2,INDIRECT(第2問問題レベル,0),3,0),IF($D15=3,VLOOKUP(3,INDIRECT(第3問問題レベル,0),3,0),IF($D15=4,VLOOKUP(4,INDIRECT(第4問問題レベル,0),3,0),IF($D15=5,VLOOKUP(5,INDIRECT(第5問問題レベル,0),3,0),IF($D15=6,VLOOKUP(6,INDIRECT(第6問問題レベル,0),3,0),0))))))</f>
        <v>1</v>
      </c>
      <c r="R15" s="18" t="str">
        <f ca="1">IF(MOD(Q15,10)=0,"ぴき",IF(MOD(Q15,10)=1,"ぴき",IF(MOD(Q15,10)=6,"ぴき",IF(MOD(Q15,10)=3,"びき","ひき"))))</f>
        <v>ぴき</v>
      </c>
      <c r="S15" s="18" t="s">
        <v>2293</v>
      </c>
      <c r="T15" s="28" t="s">
        <v>814</v>
      </c>
      <c r="U15" s="18" t="s">
        <v>2294</v>
      </c>
      <c r="V15" s="18">
        <f ca="1">IF($D15=1,VLOOKUP(1,INDIRECT(第1問問題レベル,0),2,0),IF($D15=2,VLOOKUP(2,INDIRECT(第2問問題レベル,0),2,0),IF($D15=3,VLOOKUP(3,INDIRECT(第3問問題レベル,0),2,0),IF($D15=4,VLOOKUP(4,INDIRECT(第4問問題レベル,0),2,0),IF($D15=5,VLOOKUP(5,INDIRECT(第5問問題レベル,0),2,0),IF($D15=6,VLOOKUP(6,INDIRECT(第6問問題レベル,0),2,0),0))))))</f>
        <v>8</v>
      </c>
      <c r="W15" s="18" t="str">
        <f ca="1">IF(MOD(V15,10)=0,"ぴき",IF(MOD(V15,10)=1,"ぴき",IF(MOD(V15,10)=6,"ぴき",IF(MOD(V15,10)=3,"びき","ひき"))))</f>
        <v>ひき</v>
      </c>
      <c r="X15" s="18" t="s">
        <v>2295</v>
      </c>
      <c r="Y15" s="18"/>
      <c r="Z15" s="18"/>
      <c r="AA15" s="18"/>
      <c r="AB15" s="28" t="s">
        <v>814</v>
      </c>
      <c r="AC15" s="18" t="s">
        <v>782</v>
      </c>
      <c r="AD15" s="18"/>
      <c r="AE15" s="18"/>
      <c r="AF15" s="18" t="s">
        <v>2296</v>
      </c>
      <c r="AG15" s="18"/>
      <c r="AH15" s="18"/>
      <c r="AI15" s="18" t="s">
        <v>2297</v>
      </c>
      <c r="AJ15" s="3" t="str">
        <f t="shared" ca="1" si="6"/>
        <v>こいぬが　いました。きょうあかちゃんが　1ぴき　うまれたので、こいぬは、8ひきに　なりました。はじめに　なんびきの　こいぬが　　いましたか。</v>
      </c>
    </row>
    <row r="16" spans="1:36" ht="57">
      <c r="A16" s="3" t="s">
        <v>3468</v>
      </c>
      <c r="B16" s="3">
        <v>14</v>
      </c>
      <c r="C16" s="18">
        <f t="shared" ca="1" si="0"/>
        <v>0.84011630899517842</v>
      </c>
      <c r="D16" s="18">
        <f t="shared" ca="1" si="4"/>
        <v>3</v>
      </c>
      <c r="E16" s="18" t="s">
        <v>2306</v>
      </c>
      <c r="F16" s="18"/>
      <c r="G16" s="18"/>
      <c r="H16" s="18" t="s">
        <v>2307</v>
      </c>
      <c r="I16" s="18"/>
      <c r="J16" s="18"/>
      <c r="K16" s="18" t="s">
        <v>2308</v>
      </c>
      <c r="L16" s="28" t="s">
        <v>814</v>
      </c>
      <c r="M16" s="18" t="s">
        <v>4042</v>
      </c>
      <c r="N16" s="18">
        <f ca="1">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3</v>
      </c>
      <c r="O16" s="18" t="s">
        <v>2309</v>
      </c>
      <c r="P16" s="18" t="s">
        <v>4043</v>
      </c>
      <c r="Q16" s="18">
        <f ca="1">IF($D16=1,VLOOKUP(1,INDIRECT(第1問問題レベル,0),2,0),IF($D16=2,VLOOKUP(2,INDIRECT(第2問問題レベル,0),2,0),IF($D16=3,VLOOKUP(3,INDIRECT(第3問問題レベル,0),2,0),IF($D16=4,VLOOKUP(4,INDIRECT(第4問問題レベル,0),2,0),IF($D16=5,VLOOKUP(5,INDIRECT(第5問問題レベル,0),2,0),IF($D16=6,VLOOKUP(6,INDIRECT(第6問問題レベル,0),2,0),0))))))</f>
        <v>9</v>
      </c>
      <c r="R16" s="18" t="s">
        <v>2310</v>
      </c>
      <c r="S16" s="18" t="s">
        <v>2311</v>
      </c>
      <c r="T16" s="28" t="s">
        <v>814</v>
      </c>
      <c r="U16" s="18" t="s">
        <v>2312</v>
      </c>
      <c r="V16" s="18"/>
      <c r="W16" s="18"/>
      <c r="X16" s="18" t="s">
        <v>2313</v>
      </c>
      <c r="Y16" s="18"/>
      <c r="Z16" s="18"/>
      <c r="AA16" s="18" t="s">
        <v>2314</v>
      </c>
      <c r="AB16" s="28" t="s">
        <v>814</v>
      </c>
      <c r="AC16" s="18"/>
      <c r="AD16" s="18"/>
      <c r="AE16" s="18"/>
      <c r="AF16" s="18"/>
      <c r="AG16" s="18"/>
      <c r="AH16" s="18"/>
      <c r="AI16" s="18"/>
      <c r="AJ16" s="3" t="str">
        <f t="shared" ca="1" si="6"/>
        <v>こうじくんは、きってを　あつめて　います。きょう、ともだちに　3まい　もらったので　9まいに　なりました。ともだちに　もらうまえには、なんまい　もっていましたか。</v>
      </c>
    </row>
    <row r="17" spans="1:36" ht="42.75">
      <c r="A17" s="3" t="s">
        <v>3468</v>
      </c>
      <c r="B17" s="3">
        <v>15</v>
      </c>
      <c r="C17" s="18">
        <f t="shared" ca="1" si="0"/>
        <v>0.5577120180771491</v>
      </c>
      <c r="D17" s="18">
        <f t="shared" ca="1" si="4"/>
        <v>9</v>
      </c>
      <c r="E17" s="18" t="s">
        <v>2316</v>
      </c>
      <c r="F17" s="18"/>
      <c r="G17" s="18"/>
      <c r="H17" s="18"/>
      <c r="I17" s="18"/>
      <c r="J17" s="18"/>
      <c r="K17" s="18"/>
      <c r="L17" s="28" t="s">
        <v>814</v>
      </c>
      <c r="M17" s="18"/>
      <c r="N17" s="18">
        <f ca="1">IF($D17=1,VLOOKUP(1,INDIRECT(第1問問題レベル,0),3,0),IF($D17=2,VLOOKUP(2,INDIRECT(第2問問題レベル,0),3,0),IF($D17=3,VLOOKUP(3,INDIRECT(第3問問題レベル,0),3,0),IF($D17=4,VLOOKUP(4,INDIRECT(第4問問題レベル,0),3,0),IF($D17=5,VLOOKUP(5,INDIRECT(第5問問題レベル,0),3,0),IF($D17=6,VLOOKUP(6,INDIRECT(第6問問題レベル,0),3,0),0))))))</f>
        <v>0</v>
      </c>
      <c r="O17" s="18" t="s">
        <v>2315</v>
      </c>
      <c r="P17" s="18" t="s">
        <v>4044</v>
      </c>
      <c r="Q17" s="18">
        <f ca="1">IF($D17=1,VLOOKUP(1,INDIRECT(第1問問題レベル,0),2,0),IF($D17=2,VLOOKUP(2,INDIRECT(第2問問題レベル,0),2,0),IF($D17=3,VLOOKUP(3,INDIRECT(第3問問題レベル,0),2,0),IF($D17=4,VLOOKUP(4,INDIRECT(第4問問題レベル,0),2,0),IF($D17=5,VLOOKUP(5,INDIRECT(第5問問題レベル,0),2,0),IF($D17=6,VLOOKUP(6,INDIRECT(第6問問題レベル,0),2,0),0))))))</f>
        <v>0</v>
      </c>
      <c r="R17" s="18" t="s">
        <v>2301</v>
      </c>
      <c r="S17" s="18" t="s">
        <v>2311</v>
      </c>
      <c r="T17" s="28" t="s">
        <v>814</v>
      </c>
      <c r="U17" s="18" t="s">
        <v>2317</v>
      </c>
      <c r="V17" s="18"/>
      <c r="W17" s="18"/>
      <c r="X17" s="18" t="s">
        <v>351</v>
      </c>
      <c r="Y17" s="18"/>
      <c r="Z17" s="18"/>
      <c r="AA17" s="18" t="s">
        <v>2318</v>
      </c>
      <c r="AB17" s="28" t="s">
        <v>814</v>
      </c>
      <c r="AC17" s="18"/>
      <c r="AD17" s="18"/>
      <c r="AE17" s="18"/>
      <c r="AF17" s="18"/>
      <c r="AG17" s="18"/>
      <c r="AH17" s="18"/>
      <c r="AI17" s="18"/>
      <c r="AJ17" s="3" t="str">
        <f t="shared" ca="1" si="6"/>
        <v>ボールが　ありました。0こ　もらうと　0こに　なりました。ボールは、なんこ　ありましたか。</v>
      </c>
    </row>
    <row r="18" spans="1:36" ht="42.75">
      <c r="A18" s="3" t="s">
        <v>3468</v>
      </c>
      <c r="B18" s="3">
        <v>16</v>
      </c>
      <c r="C18" s="18">
        <f t="shared" ca="1" si="0"/>
        <v>0.25177440079210256</v>
      </c>
      <c r="D18" s="18">
        <f t="shared" ca="1" si="4"/>
        <v>14</v>
      </c>
      <c r="E18" s="18" t="s">
        <v>2160</v>
      </c>
      <c r="F18" s="18"/>
      <c r="G18" s="18"/>
      <c r="H18" s="18" t="s">
        <v>2161</v>
      </c>
      <c r="I18" s="18"/>
      <c r="J18" s="18"/>
      <c r="K18" s="18" t="s">
        <v>2162</v>
      </c>
      <c r="L18" s="28" t="s">
        <v>814</v>
      </c>
      <c r="M18" s="18" t="s">
        <v>3784</v>
      </c>
      <c r="N18" s="18">
        <f t="shared" ca="1" si="1"/>
        <v>0</v>
      </c>
      <c r="O18" s="18" t="s">
        <v>2163</v>
      </c>
      <c r="P18" s="18" t="s">
        <v>2164</v>
      </c>
      <c r="Q18" s="18">
        <f t="shared" ref="Q18" ca="1" si="7">IF($D18=1,VLOOKUP(1,INDIRECT(第1問問題レベル,0),2,0),IF($D18=2,VLOOKUP(2,INDIRECT(第2問問題レベル,0),2,0),IF($D18=3,VLOOKUP(3,INDIRECT(第3問問題レベル,0),2,0),IF($D18=4,VLOOKUP(4,INDIRECT(第4問問題レベル,0),2,0),IF($D18=5,VLOOKUP(5,INDIRECT(第5問問題レベル,0),2,0),IF($D18=6,VLOOKUP(6,INDIRECT(第6問問題レベル,0),2,0),0))))))</f>
        <v>0</v>
      </c>
      <c r="R18" s="18" t="s">
        <v>2165</v>
      </c>
      <c r="S18" s="18" t="s">
        <v>2136</v>
      </c>
      <c r="T18" s="28" t="s">
        <v>814</v>
      </c>
      <c r="U18" s="18" t="s">
        <v>2166</v>
      </c>
      <c r="V18" s="18"/>
      <c r="W18" s="18"/>
      <c r="X18" s="18" t="s">
        <v>2167</v>
      </c>
      <c r="Y18" s="18"/>
      <c r="Z18" s="18"/>
      <c r="AA18" s="18" t="s">
        <v>2168</v>
      </c>
      <c r="AB18" s="28" t="s">
        <v>814</v>
      </c>
      <c r="AC18" s="18"/>
      <c r="AD18" s="18"/>
      <c r="AE18" s="18"/>
      <c r="AF18" s="18"/>
      <c r="AG18" s="18"/>
      <c r="AH18" s="18"/>
      <c r="AI18" s="18"/>
      <c r="AJ18" s="3" t="str">
        <f t="shared" ca="1" si="3"/>
        <v>たけしくんは、ロケットを　もって　いました。おにいさんに　0だい　もらったので、0だいに　なりました。はじめになんだいの　ロケットをもって　いましたか。</v>
      </c>
    </row>
    <row r="19" spans="1:36" ht="42.75">
      <c r="A19" s="3" t="s">
        <v>3468</v>
      </c>
      <c r="B19" s="3">
        <v>17</v>
      </c>
      <c r="C19" s="18">
        <f t="shared" ca="1" si="0"/>
        <v>0.95567203704174397</v>
      </c>
      <c r="D19" s="18">
        <f t="shared" ca="1" si="4"/>
        <v>1</v>
      </c>
      <c r="E19" s="18" t="s">
        <v>2169</v>
      </c>
      <c r="F19" s="18"/>
      <c r="G19" s="18"/>
      <c r="H19" s="18" t="s">
        <v>2170</v>
      </c>
      <c r="I19" s="18"/>
      <c r="J19" s="18"/>
      <c r="K19" s="18" t="s">
        <v>2171</v>
      </c>
      <c r="L19" s="28" t="s">
        <v>814</v>
      </c>
      <c r="M19" s="18" t="s">
        <v>4036</v>
      </c>
      <c r="N19" s="18">
        <f t="shared" ca="1" si="1"/>
        <v>1</v>
      </c>
      <c r="O19" s="18" t="s">
        <v>2172</v>
      </c>
      <c r="P19" s="18" t="s">
        <v>2173</v>
      </c>
      <c r="Q19" s="18"/>
      <c r="R19" s="18"/>
      <c r="S19" s="18"/>
      <c r="T19" s="28" t="s">
        <v>814</v>
      </c>
      <c r="U19" s="18" t="s">
        <v>2177</v>
      </c>
      <c r="V19" s="18"/>
      <c r="W19" s="18"/>
      <c r="X19" s="18" t="s">
        <v>2175</v>
      </c>
      <c r="Y19" s="18">
        <f t="shared" ref="Y19" ca="1" si="8">IF($D19=1,VLOOKUP(1,INDIRECT(第1問問題レベル,0),2,0),IF($D19=2,VLOOKUP(2,INDIRECT(第2問問題レベル,0),2,0),IF($D19=3,VLOOKUP(3,INDIRECT(第3問問題レベル,0),2,0),IF($D19=4,VLOOKUP(4,INDIRECT(第4問問題レベル,0),2,0),IF($D19=5,VLOOKUP(5,INDIRECT(第5問問題レベル,0),2,0),IF($D19=6,VLOOKUP(6,INDIRECT(第6問問題レベル,0),2,0),0))))))</f>
        <v>19</v>
      </c>
      <c r="Z19" s="18" t="s">
        <v>2176</v>
      </c>
      <c r="AA19" s="18" t="s">
        <v>32</v>
      </c>
      <c r="AB19" s="28" t="s">
        <v>814</v>
      </c>
      <c r="AC19" s="18" t="s">
        <v>2178</v>
      </c>
      <c r="AD19" s="18"/>
      <c r="AE19" s="18"/>
      <c r="AF19" s="18" t="s">
        <v>2179</v>
      </c>
      <c r="AG19" s="18"/>
      <c r="AH19" s="18"/>
      <c r="AI19" s="18" t="s">
        <v>2180</v>
      </c>
      <c r="AJ19" s="3" t="str">
        <f t="shared" ca="1" si="3"/>
        <v>まことくんは、まいにち　ほんを　よんで　います。きょうも　1ページ　よみました。これでよんだ　ページは、19ページに　なりました。いままでに　なんページ　よんで　いましたか。</v>
      </c>
    </row>
    <row r="20" spans="1:36" ht="71.25">
      <c r="A20" s="3" t="s">
        <v>3468</v>
      </c>
      <c r="B20" s="3">
        <v>18</v>
      </c>
      <c r="C20" s="18">
        <f t="shared" ca="1" si="0"/>
        <v>0.24410392190549457</v>
      </c>
      <c r="D20" s="18">
        <f t="shared" ca="1" si="4"/>
        <v>15</v>
      </c>
      <c r="E20" s="18" t="s">
        <v>2181</v>
      </c>
      <c r="F20" s="18"/>
      <c r="G20" s="18"/>
      <c r="H20" s="18" t="s">
        <v>2182</v>
      </c>
      <c r="I20" s="18"/>
      <c r="J20" s="18"/>
      <c r="K20" s="18" t="s">
        <v>2183</v>
      </c>
      <c r="L20" s="28" t="s">
        <v>814</v>
      </c>
      <c r="M20" s="18" t="s">
        <v>3657</v>
      </c>
      <c r="N20" s="18">
        <f t="shared" ca="1" si="1"/>
        <v>0</v>
      </c>
      <c r="O20" s="18" t="str">
        <f ca="1">IF(MOD(N20,10)=0,"ぴき",IF(MOD(N20,10)=1,"ぴき",IF(MOD(N20,10)=6,"ぴき",IF(MOD(N20,10)=3,"びき","ひき"))))</f>
        <v>ぴき</v>
      </c>
      <c r="P20" s="18" t="s">
        <v>2184</v>
      </c>
      <c r="Q20" s="18"/>
      <c r="R20" s="18"/>
      <c r="S20" s="18" t="s">
        <v>2185</v>
      </c>
      <c r="T20" s="28" t="s">
        <v>814</v>
      </c>
      <c r="U20" s="18" t="s">
        <v>2154</v>
      </c>
      <c r="V20" s="18">
        <f t="shared" ref="V20" ca="1" si="9">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W20" s="18" t="str">
        <f ca="1">IF(MOD(V20,10)=0,"ぴき",IF(MOD(V20,10)=1,"ぴき",IF(MOD(V20,10)=6,"ぴき",IF(MOD(V20,10)=3,"びき","ひき"))))</f>
        <v>ぴき</v>
      </c>
      <c r="X20" s="18" t="s">
        <v>2186</v>
      </c>
      <c r="Y20" s="18"/>
      <c r="Z20" s="18"/>
      <c r="AA20" s="18" t="s">
        <v>2183</v>
      </c>
      <c r="AB20" s="28" t="s">
        <v>814</v>
      </c>
      <c r="AC20" s="18" t="s">
        <v>2187</v>
      </c>
      <c r="AD20" s="18"/>
      <c r="AE20" s="18"/>
      <c r="AF20" s="18" t="s">
        <v>2188</v>
      </c>
      <c r="AG20" s="18"/>
      <c r="AH20" s="18"/>
      <c r="AI20" s="18" t="s">
        <v>2760</v>
      </c>
      <c r="AJ20" s="3" t="str">
        <f t="shared" ca="1" si="3"/>
        <v>いしの　うえで　かめが　ひなたぼっこを　しています。そこに　0ぴきの　かめが　みずから　でてきて　なかまに　はいりました。いまは、0ぴきの　かめが　ひなたぼっこを　しています。はじめに　なんびきのかめが　ひなたぼっこを　していましたか。</v>
      </c>
    </row>
    <row r="21" spans="1:36" ht="57">
      <c r="A21" s="3" t="s">
        <v>3468</v>
      </c>
      <c r="B21" s="3">
        <v>19</v>
      </c>
      <c r="C21" s="18">
        <f t="shared" ca="1" si="0"/>
        <v>0.52252147839904228</v>
      </c>
      <c r="D21" s="18">
        <f t="shared" ca="1" si="4"/>
        <v>12</v>
      </c>
      <c r="E21" s="18" t="s">
        <v>2189</v>
      </c>
      <c r="F21" s="18"/>
      <c r="G21" s="18"/>
      <c r="H21" s="18" t="s">
        <v>3898</v>
      </c>
      <c r="I21" s="18">
        <f t="shared" ref="I21" ca="1" si="10">IF($D21=1,VLOOKUP(1,INDIRECT(第1問問題レベル,0),3,0),IF($D21=2,VLOOKUP(2,INDIRECT(第2問問題レベル,0),3,0),IF($D21=3,VLOOKUP(3,INDIRECT(第3問問題レベル,0),3,0),IF($D21=4,VLOOKUP(4,INDIRECT(第4問問題レベル,0),3,0),IF($D21=5,VLOOKUP(5,INDIRECT(第5問問題レベル,0),3,0),IF($D21=6,VLOOKUP(6,INDIRECT(第6問問題レベル,0),3,0),0))))))</f>
        <v>0</v>
      </c>
      <c r="J21" s="3" t="s">
        <v>2190</v>
      </c>
      <c r="K21" s="18" t="s">
        <v>2191</v>
      </c>
      <c r="L21" s="28" t="s">
        <v>814</v>
      </c>
      <c r="M21" s="18" t="s">
        <v>2192</v>
      </c>
      <c r="N21" s="18"/>
      <c r="O21" s="18"/>
      <c r="P21" s="18" t="s">
        <v>4045</v>
      </c>
      <c r="Q21" s="18">
        <f t="shared" ref="Q21" ca="1" si="11">IF($D21=1,VLOOKUP(1,INDIRECT(第1問問題レベル,0),2,0),IF($D21=2,VLOOKUP(2,INDIRECT(第2問問題レベル,0),2,0),IF($D21=3,VLOOKUP(3,INDIRECT(第3問問題レベル,0),2,0),IF($D21=4,VLOOKUP(4,INDIRECT(第4問問題レベル,0),2,0),IF($D21=5,VLOOKUP(5,INDIRECT(第5問問題レベル,0),2,0),IF($D21=6,VLOOKUP(6,INDIRECT(第6問問題レベル,0),2,0),0))))))</f>
        <v>0</v>
      </c>
      <c r="R21" s="18" t="s">
        <v>2190</v>
      </c>
      <c r="S21" s="18" t="s">
        <v>32</v>
      </c>
      <c r="T21" s="28" t="s">
        <v>814</v>
      </c>
      <c r="U21" s="18" t="s">
        <v>2193</v>
      </c>
      <c r="V21" s="18"/>
      <c r="W21" s="18"/>
      <c r="X21" s="18" t="s">
        <v>2194</v>
      </c>
      <c r="Y21" s="18"/>
      <c r="Z21" s="18"/>
      <c r="AA21" s="18" t="s">
        <v>2195</v>
      </c>
      <c r="AB21" s="28" t="s">
        <v>814</v>
      </c>
      <c r="AC21" s="18"/>
      <c r="AD21" s="18"/>
      <c r="AE21" s="18"/>
      <c r="AF21" s="18"/>
      <c r="AG21" s="18"/>
      <c r="AH21" s="18"/>
      <c r="AI21" s="18"/>
      <c r="AJ21" s="3" t="str">
        <f t="shared" ca="1" si="3"/>
        <v>ゆかりさんは、ゆいかさんにいろがみを　0まい　もらいました。はじめから　もっていた　いろがみと　あわせると　0まいに　なりました。はじめに　なんまいの　いろがみをもって　いましたか。</v>
      </c>
    </row>
    <row r="22" spans="1:36">
      <c r="C22" s="18"/>
      <c r="D22" s="18"/>
      <c r="E22" s="18"/>
      <c r="F22" s="18"/>
      <c r="G22" s="18"/>
      <c r="H22" s="18"/>
      <c r="I22" s="18"/>
      <c r="K22" s="18"/>
      <c r="L22" s="28"/>
      <c r="M22" s="18"/>
      <c r="N22" s="18"/>
      <c r="O22" s="18"/>
      <c r="P22" s="18"/>
      <c r="Q22" s="18"/>
      <c r="R22" s="18"/>
      <c r="S22" s="18"/>
      <c r="T22" s="28"/>
      <c r="U22" s="18"/>
      <c r="V22" s="18"/>
      <c r="W22" s="18"/>
      <c r="X22" s="18"/>
      <c r="Y22" s="18"/>
      <c r="Z22" s="18"/>
      <c r="AA22" s="18"/>
      <c r="AB22" s="28"/>
      <c r="AC22" s="18"/>
      <c r="AD22" s="18"/>
      <c r="AE22" s="18"/>
      <c r="AF22" s="18"/>
      <c r="AG22" s="18"/>
      <c r="AH22" s="18"/>
      <c r="AI22" s="18"/>
    </row>
    <row r="23" spans="1:36" ht="42.75">
      <c r="A23" s="3" t="s">
        <v>3469</v>
      </c>
      <c r="B23" s="3">
        <v>1</v>
      </c>
      <c r="C23" s="18">
        <f t="shared" ca="1" si="0"/>
        <v>0.33504776685971371</v>
      </c>
      <c r="D23" s="18">
        <f ca="1">RANK(C23,C$23:C$30,0)</f>
        <v>5</v>
      </c>
      <c r="E23" s="18" t="s">
        <v>360</v>
      </c>
      <c r="F23" s="18"/>
      <c r="G23" s="18"/>
      <c r="H23" s="18" t="s">
        <v>2202</v>
      </c>
      <c r="I23" s="18"/>
      <c r="J23" s="18"/>
      <c r="K23" s="18" t="s">
        <v>2203</v>
      </c>
      <c r="L23" s="28" t="s">
        <v>814</v>
      </c>
      <c r="M23" s="18" t="s">
        <v>4046</v>
      </c>
      <c r="N23" s="18">
        <f t="shared" ca="1" si="1"/>
        <v>2</v>
      </c>
      <c r="O23" s="3" t="str">
        <f ca="1">IF(MOD(N23,10)=0,"ぱい",IF(MOD(N23,10)=1,"ぱい",IF(MOD(N23,10)=6,"ぱい",IF(MOD(N23,10)=3,"ばい","はい"))))</f>
        <v>はい</v>
      </c>
      <c r="P23" s="18" t="s">
        <v>2196</v>
      </c>
      <c r="Q23" s="18"/>
      <c r="R23" s="18"/>
      <c r="S23" s="18"/>
      <c r="T23" s="28" t="s">
        <v>814</v>
      </c>
      <c r="U23" s="18" t="s">
        <v>2197</v>
      </c>
      <c r="V23" s="18"/>
      <c r="W23" s="18"/>
      <c r="X23" s="18" t="s">
        <v>2198</v>
      </c>
      <c r="Y23" s="18">
        <f t="shared" ref="Y23:Y24" ca="1" si="12">IF($D23=1,VLOOKUP(1,INDIRECT(第1問問題レベル,0),2,0),IF($D23=2,VLOOKUP(2,INDIRECT(第2問問題レベル,0),2,0),IF($D23=3,VLOOKUP(3,INDIRECT(第3問問題レベル,0),2,0),IF($D23=4,VLOOKUP(4,INDIRECT(第4問問題レベル,0),2,0),IF($D23=5,VLOOKUP(5,INDIRECT(第5問問題レベル,0),2,0),IF($D23=6,VLOOKUP(6,INDIRECT(第6問問題レベル,0),2,0),0))))))</f>
        <v>6</v>
      </c>
      <c r="Z23" s="3" t="str">
        <f ca="1">IF(MOD(Y23,10)=0,"ぱい",IF(MOD(Y23,10)=1,"ぱい",IF(MOD(Y23,10)=6,"ぱい",IF(MOD(Y23,10)=3,"ばい","はい"))))</f>
        <v>ぱい</v>
      </c>
      <c r="AA23" s="18" t="s">
        <v>32</v>
      </c>
      <c r="AB23" s="28" t="s">
        <v>814</v>
      </c>
      <c r="AC23" s="18" t="s">
        <v>2199</v>
      </c>
      <c r="AD23" s="18"/>
      <c r="AE23" s="18"/>
      <c r="AF23" s="18" t="s">
        <v>2200</v>
      </c>
      <c r="AG23" s="18"/>
      <c r="AH23" s="18"/>
      <c r="AI23" s="18" t="s">
        <v>2201</v>
      </c>
      <c r="AJ23" s="3" t="str">
        <f t="shared" ca="1" si="3"/>
        <v>はらぺこたろうは、あさ、ひる、ばんと３かい　ごはんを　たべます。さっき、ばんごはんを　2はい　たべました。きょうたべたごはんは、6ぱいに　なりました。あさ　と　ひるになんばいの　ごはんを　たべて　いたのでしょう。</v>
      </c>
    </row>
    <row r="24" spans="1:36" ht="57">
      <c r="A24" s="3" t="s">
        <v>3469</v>
      </c>
      <c r="B24" s="3">
        <v>2</v>
      </c>
      <c r="C24" s="18">
        <f t="shared" ca="1" si="0"/>
        <v>0.31162219391229151</v>
      </c>
      <c r="D24" s="18">
        <f t="shared" ref="D24:D30" ca="1" si="13">RANK(C24,C$23:C$30,0)</f>
        <v>6</v>
      </c>
      <c r="E24" s="18" t="s">
        <v>266</v>
      </c>
      <c r="F24" s="18"/>
      <c r="G24" s="18"/>
      <c r="H24" s="18" t="s">
        <v>2204</v>
      </c>
      <c r="I24" s="18"/>
      <c r="J24" s="18"/>
      <c r="K24" s="18" t="s">
        <v>2205</v>
      </c>
      <c r="L24" s="28" t="s">
        <v>814</v>
      </c>
      <c r="M24" s="18" t="s">
        <v>4047</v>
      </c>
      <c r="N24" s="18">
        <f t="shared" ca="1" si="1"/>
        <v>1</v>
      </c>
      <c r="O24" s="18" t="s">
        <v>2206</v>
      </c>
      <c r="P24" s="18" t="s">
        <v>33</v>
      </c>
      <c r="Q24" s="18"/>
      <c r="R24" s="18"/>
      <c r="S24" s="18"/>
      <c r="T24" s="28" t="s">
        <v>814</v>
      </c>
      <c r="U24" s="18" t="s">
        <v>2207</v>
      </c>
      <c r="V24" s="18"/>
      <c r="W24" s="18"/>
      <c r="X24" s="18" t="s">
        <v>2208</v>
      </c>
      <c r="Y24" s="18">
        <f t="shared" ca="1" si="12"/>
        <v>8</v>
      </c>
      <c r="Z24" s="18" t="s">
        <v>2209</v>
      </c>
      <c r="AA24" s="18" t="s">
        <v>32</v>
      </c>
      <c r="AB24" s="28" t="s">
        <v>814</v>
      </c>
      <c r="AC24" s="18" t="s">
        <v>266</v>
      </c>
      <c r="AD24" s="18"/>
      <c r="AE24" s="18"/>
      <c r="AF24" s="18" t="s">
        <v>2210</v>
      </c>
      <c r="AG24" s="18"/>
      <c r="AH24" s="18"/>
      <c r="AI24" s="18" t="s">
        <v>2211</v>
      </c>
      <c r="AJ24" s="3" t="str">
        <f t="shared" ca="1" si="3"/>
        <v>まなみさんは、わなげを　10かい　なげました。10かいめに　1てん　とりました。まなみさんのごうけいてんは、8てんに　なりました。まなみさんは、9かいめ　までに　なんてん　とって　いましたか。</v>
      </c>
    </row>
    <row r="25" spans="1:36" ht="42.75">
      <c r="A25" s="3" t="s">
        <v>3469</v>
      </c>
      <c r="B25" s="3">
        <v>3</v>
      </c>
      <c r="C25" s="18">
        <f t="shared" ca="1" si="0"/>
        <v>0.27250859833080598</v>
      </c>
      <c r="D25" s="18">
        <f t="shared" ca="1" si="13"/>
        <v>7</v>
      </c>
      <c r="E25" s="18" t="s">
        <v>2212</v>
      </c>
      <c r="F25" s="18"/>
      <c r="G25" s="18"/>
      <c r="H25" s="18" t="s">
        <v>3479</v>
      </c>
      <c r="I25" s="18"/>
      <c r="J25" s="18"/>
      <c r="K25" s="18" t="s">
        <v>2213</v>
      </c>
      <c r="L25" s="28" t="s">
        <v>814</v>
      </c>
      <c r="M25" s="18" t="s">
        <v>2214</v>
      </c>
      <c r="N25" s="18">
        <f t="shared" ca="1" si="1"/>
        <v>0</v>
      </c>
      <c r="O25" s="18" t="s">
        <v>2215</v>
      </c>
      <c r="P25" s="18" t="s">
        <v>4048</v>
      </c>
      <c r="Q25" s="18">
        <f t="shared" ref="Q25:Q26" ca="1" si="14">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0</v>
      </c>
      <c r="R25" s="18" t="s">
        <v>2216</v>
      </c>
      <c r="S25" s="18" t="s">
        <v>2217</v>
      </c>
      <c r="T25" s="28" t="s">
        <v>814</v>
      </c>
      <c r="U25" s="18" t="s">
        <v>2174</v>
      </c>
      <c r="V25" s="18"/>
      <c r="W25" s="18"/>
      <c r="X25" s="18" t="s">
        <v>2218</v>
      </c>
      <c r="Y25" s="18"/>
      <c r="Z25" s="18"/>
      <c r="AA25" s="18" t="s">
        <v>2219</v>
      </c>
      <c r="AB25" s="28" t="s">
        <v>814</v>
      </c>
      <c r="AC25" s="18"/>
      <c r="AD25" s="18"/>
      <c r="AE25" s="18"/>
      <c r="AF25" s="18"/>
      <c r="AG25" s="18"/>
      <c r="AH25" s="18"/>
      <c r="AI25" s="18"/>
      <c r="AJ25" s="3" t="str">
        <f t="shared" ca="1" si="3"/>
        <v>こうちゃんは、98この　つみきを　つんで　います。いま、0だん　つんだので　0だんに　なりました。いままでに　なんだん　つんで　いましたか。</v>
      </c>
    </row>
    <row r="26" spans="1:36" ht="71.25">
      <c r="A26" s="3" t="s">
        <v>3469</v>
      </c>
      <c r="B26" s="3">
        <v>4</v>
      </c>
      <c r="C26" s="18">
        <f t="shared" ca="1" si="0"/>
        <v>0.37796525109784951</v>
      </c>
      <c r="D26" s="18">
        <f t="shared" ca="1" si="13"/>
        <v>4</v>
      </c>
      <c r="E26" s="18" t="s">
        <v>2220</v>
      </c>
      <c r="F26" s="18"/>
      <c r="G26" s="18"/>
      <c r="H26" s="18" t="s">
        <v>3480</v>
      </c>
      <c r="I26" s="18"/>
      <c r="J26" s="18"/>
      <c r="K26" s="18" t="s">
        <v>2221</v>
      </c>
      <c r="L26" s="28" t="s">
        <v>814</v>
      </c>
      <c r="M26" s="18" t="s">
        <v>2222</v>
      </c>
      <c r="N26" s="18">
        <f t="shared" ca="1" si="1"/>
        <v>4</v>
      </c>
      <c r="O26" s="18" t="s">
        <v>2223</v>
      </c>
      <c r="P26" s="18" t="s">
        <v>4049</v>
      </c>
      <c r="Q26" s="18">
        <f t="shared" ca="1" si="14"/>
        <v>8</v>
      </c>
      <c r="R26" s="18" t="s">
        <v>2223</v>
      </c>
      <c r="S26" s="18" t="s">
        <v>2217</v>
      </c>
      <c r="T26" s="28" t="s">
        <v>814</v>
      </c>
      <c r="U26" s="18" t="s">
        <v>2224</v>
      </c>
      <c r="V26" s="18"/>
      <c r="W26" s="18"/>
      <c r="X26" s="18" t="s">
        <v>2225</v>
      </c>
      <c r="Y26" s="18"/>
      <c r="Z26" s="18"/>
      <c r="AA26" s="18" t="s">
        <v>2226</v>
      </c>
      <c r="AB26" s="28" t="s">
        <v>814</v>
      </c>
      <c r="AC26" s="18"/>
      <c r="AD26" s="18"/>
      <c r="AE26" s="18"/>
      <c r="AF26" s="18"/>
      <c r="AG26" s="18"/>
      <c r="AH26" s="18"/>
      <c r="AI26" s="18"/>
      <c r="AJ26" s="3" t="str">
        <f t="shared" ca="1" si="3"/>
        <v>ふみかさんは、37にんの　ともだちと　どんぐり　ひろいを　しています。さっき、4こ　ひろったので　8こに　なりました。さっき　までになんこの　どんぐりを　ひろって　いましたか。</v>
      </c>
    </row>
    <row r="27" spans="1:36" ht="42.75">
      <c r="A27" s="3" t="s">
        <v>3469</v>
      </c>
      <c r="B27" s="3">
        <v>5</v>
      </c>
      <c r="C27" s="18">
        <f t="shared" ca="1" si="0"/>
        <v>0.21776002413032891</v>
      </c>
      <c r="D27" s="18">
        <f t="shared" ca="1" si="13"/>
        <v>8</v>
      </c>
      <c r="E27" s="18" t="s">
        <v>2126</v>
      </c>
      <c r="F27" s="18"/>
      <c r="G27" s="18"/>
      <c r="H27" s="18" t="s">
        <v>2127</v>
      </c>
      <c r="I27" s="18"/>
      <c r="J27" s="18"/>
      <c r="K27" s="18" t="s">
        <v>2128</v>
      </c>
      <c r="L27" s="28" t="s">
        <v>814</v>
      </c>
      <c r="M27" s="18" t="s">
        <v>4050</v>
      </c>
      <c r="N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0</v>
      </c>
      <c r="O27" s="18" t="str">
        <f ca="1">IF(MOD(N27,10)=0,"ぴき",IF(MOD(N27,10)=1,"ぴき",IF(MOD(N27,10)=6,"ぴき",IF(MOD(N27,10)=3,"びき","ひき"))))</f>
        <v>ぴき</v>
      </c>
      <c r="P27" s="18" t="s">
        <v>4051</v>
      </c>
      <c r="Q27" s="18">
        <f ca="1">IF($D27=1,VLOOKUP(1,INDIRECT(第1問問題レベル,0),2,0),IF($D27=2,VLOOKUP(2,INDIRECT(第2問問題レベル,0),2,0),IF($D27=3,VLOOKUP(3,INDIRECT(第3問問題レベル,0),2,0),IF($D27=4,VLOOKUP(4,INDIRECT(第4問問題レベル,0),2,0),IF($D27=5,VLOOKUP(5,INDIRECT(第5問問題レベル,0),2,0),IF($D27=6,VLOOKUP(6,INDIRECT(第6問問題レベル,0),2,0),0))))))</f>
        <v>0</v>
      </c>
      <c r="R27" s="18" t="str">
        <f ca="1">IF(MOD(Q27,10)=0,"ぴき",IF(MOD(Q27,10)=1,"ぴき",IF(MOD(Q27,10)=6,"ぴき",IF(MOD(Q27,10)=3,"びき","ひき"))))</f>
        <v>ぴき</v>
      </c>
      <c r="S27" s="18" t="s">
        <v>32</v>
      </c>
      <c r="T27" s="28" t="s">
        <v>814</v>
      </c>
      <c r="U27" s="18" t="s">
        <v>2129</v>
      </c>
      <c r="V27" s="18"/>
      <c r="W27" s="18"/>
      <c r="X27" s="18" t="s">
        <v>2130</v>
      </c>
      <c r="Y27" s="18"/>
      <c r="Z27" s="18"/>
      <c r="AA27" s="18" t="s">
        <v>2131</v>
      </c>
      <c r="AB27" s="28" t="s">
        <v>814</v>
      </c>
      <c r="AC27" s="18"/>
      <c r="AD27" s="18"/>
      <c r="AE27" s="18"/>
      <c r="AF27" s="18"/>
      <c r="AG27" s="18"/>
      <c r="AH27" s="18"/>
      <c r="AI27" s="18"/>
      <c r="AJ27" s="3" t="str">
        <f ca="1">E27&amp;F27&amp;G27&amp;H27&amp;I27&amp;J27&amp;K27&amp;M27&amp;N27&amp;O27&amp;P27&amp;Q27&amp;R27&amp;S27&amp;U27&amp;V27&amp;W27&amp;X27&amp;Y27&amp;Z27&amp;AA27&amp;AC27&amp;AD27&amp;AE27&amp;AF27&amp;AG27&amp;AH27&amp;AI27</f>
        <v>りょうたくんは、きんぎょすくいを　２かい　しました。２かいめに　0ぴき　すくったので　ぜんぶで　0ぴきに　なりました。１かいめに　なんびき　すくい　ましたか。</v>
      </c>
    </row>
    <row r="28" spans="1:36" ht="71.25">
      <c r="A28" s="3" t="s">
        <v>3469</v>
      </c>
      <c r="B28" s="3">
        <v>6</v>
      </c>
      <c r="C28" s="18">
        <f t="shared" ca="1" si="0"/>
        <v>0.54626357897804856</v>
      </c>
      <c r="D28" s="18">
        <f t="shared" ca="1" si="13"/>
        <v>3</v>
      </c>
      <c r="E28" s="18" t="s">
        <v>3484</v>
      </c>
      <c r="F28" s="18"/>
      <c r="G28" s="18"/>
      <c r="H28" s="18" t="s">
        <v>2140</v>
      </c>
      <c r="I28" s="18"/>
      <c r="J28" s="18"/>
      <c r="K28" s="18" t="s">
        <v>2141</v>
      </c>
      <c r="L28" s="28" t="s">
        <v>814</v>
      </c>
      <c r="M28" s="18" t="s">
        <v>3675</v>
      </c>
      <c r="N28" s="18">
        <f ca="1">IF($D28=1,VLOOKUP(1,INDIRECT(第1問問題レベル,0),3,0),IF($D28=2,VLOOKUP(2,INDIRECT(第2問問題レベル,0),3,0),IF($D28=3,VLOOKUP(3,INDIRECT(第3問問題レベル,0),3,0),IF($D28=4,VLOOKUP(4,INDIRECT(第4問問題レベル,0),3,0),IF($D28=5,VLOOKUP(5,INDIRECT(第5問問題レベル,0),3,0),IF($D28=6,VLOOKUP(6,INDIRECT(第6問問題レベル,0),3,0),0))))))</f>
        <v>3</v>
      </c>
      <c r="O28" s="18" t="str">
        <f ca="1">IF(MOD(N28,10)=0,"ぴき",IF(MOD(N28,10)=1,"ぴき",IF(MOD(N28,10)=6,"ぴき",IF(MOD(N28,10)=3,"びき","ひき"))))</f>
        <v>びき</v>
      </c>
      <c r="P28" s="18" t="s">
        <v>4052</v>
      </c>
      <c r="Q28" s="18">
        <f ca="1">IF($D28=1,VLOOKUP(1,INDIRECT(第1問問題レベル,0),2,0),IF($D28=2,VLOOKUP(2,INDIRECT(第2問問題レベル,0),2,0),IF($D28=3,VLOOKUP(3,INDIRECT(第3問問題レベル,0),2,0),IF($D28=4,VLOOKUP(4,INDIRECT(第4問問題レベル,0),2,0),IF($D28=5,VLOOKUP(5,INDIRECT(第5問問題レベル,0),2,0),IF($D28=6,VLOOKUP(6,INDIRECT(第6問問題レベル,0),2,0),0))))))</f>
        <v>9</v>
      </c>
      <c r="R28" s="18" t="str">
        <f ca="1">IF(MOD(Q28,10)=0,"ぴき",IF(MOD(Q28,10)=1,"ぴき",IF(MOD(Q28,10)=6,"ぴき",IF(MOD(Q28,10)=3,"びき","ひき"))))</f>
        <v>ひき</v>
      </c>
      <c r="S28" s="18" t="s">
        <v>2136</v>
      </c>
      <c r="T28" s="28" t="s">
        <v>814</v>
      </c>
      <c r="U28" s="18" t="s">
        <v>2142</v>
      </c>
      <c r="V28" s="18"/>
      <c r="W28" s="18"/>
      <c r="X28" s="18" t="s">
        <v>2143</v>
      </c>
      <c r="Y28" s="18"/>
      <c r="Z28" s="18"/>
      <c r="AA28" s="18" t="s">
        <v>2144</v>
      </c>
      <c r="AB28" s="28" t="s">
        <v>814</v>
      </c>
      <c r="AC28" s="18"/>
      <c r="AD28" s="18"/>
      <c r="AE28" s="18"/>
      <c r="AF28" s="18"/>
      <c r="AG28" s="18"/>
      <c r="AH28" s="18"/>
      <c r="AI28" s="18"/>
      <c r="AJ28" s="3" t="str">
        <f ca="1">E28&amp;F28&amp;G28&amp;H28&amp;I28&amp;J28&amp;K28&amp;M28&amp;N28&amp;O28&amp;P28&amp;Q28&amp;R28&amp;S28&amp;U28&amp;V28&amp;W28&amp;X28&amp;Y28&amp;Z28&amp;AA28&amp;AC28&amp;AD28&amp;AE28&amp;AF28&amp;AG28&amp;AH28&amp;AI28</f>
        <v>４つの　すいそうに　きんぎょが　いました。そこへ　3びきいれたので、ぜんぶで　9ひきに　なりました。すいそうには、はじめに　なんびきのきんぎょが　はいっていましたか。</v>
      </c>
    </row>
    <row r="29" spans="1:36" ht="42.75">
      <c r="A29" s="3" t="s">
        <v>3469</v>
      </c>
      <c r="B29" s="3">
        <v>7</v>
      </c>
      <c r="C29" s="18">
        <f t="shared" ca="1" si="0"/>
        <v>0.94961696430705844</v>
      </c>
      <c r="D29" s="18">
        <f t="shared" ca="1" si="13"/>
        <v>1</v>
      </c>
      <c r="E29" s="18" t="s">
        <v>3481</v>
      </c>
      <c r="F29" s="18"/>
      <c r="G29" s="18"/>
      <c r="H29" s="18" t="s">
        <v>2298</v>
      </c>
      <c r="I29" s="18"/>
      <c r="J29" s="18"/>
      <c r="K29" s="18" t="s">
        <v>2299</v>
      </c>
      <c r="L29" s="28" t="s">
        <v>814</v>
      </c>
      <c r="M29" s="18" t="s">
        <v>2300</v>
      </c>
      <c r="N29" s="18">
        <f ca="1">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1</v>
      </c>
      <c r="O29" s="18" t="s">
        <v>2301</v>
      </c>
      <c r="P29" s="18" t="s">
        <v>4053</v>
      </c>
      <c r="Q29" s="18">
        <f ca="1">IF($D29=1,VLOOKUP(1,INDIRECT(第1問問題レベル,0),2,0),IF($D29=2,VLOOKUP(2,INDIRECT(第2問問題レベル,0),2,0),IF($D29=3,VLOOKUP(3,INDIRECT(第3問問題レベル,0),2,0),IF($D29=4,VLOOKUP(4,INDIRECT(第4問問題レベル,0),2,0),IF($D29=5,VLOOKUP(5,INDIRECT(第5問問題レベル,0),2,0),IF($D29=6,VLOOKUP(6,INDIRECT(第6問問題レベル,0),2,0),0))))))</f>
        <v>19</v>
      </c>
      <c r="R29" s="18" t="s">
        <v>2302</v>
      </c>
      <c r="S29" s="18" t="s">
        <v>2303</v>
      </c>
      <c r="T29" s="28" t="s">
        <v>814</v>
      </c>
      <c r="U29" s="18" t="s">
        <v>2304</v>
      </c>
      <c r="V29" s="18"/>
      <c r="W29" s="18"/>
      <c r="X29" s="18" t="s">
        <v>679</v>
      </c>
      <c r="Y29" s="18"/>
      <c r="Z29" s="18"/>
      <c r="AA29" s="18" t="s">
        <v>2305</v>
      </c>
      <c r="AB29" s="28" t="s">
        <v>814</v>
      </c>
      <c r="AC29" s="18"/>
      <c r="AD29" s="18"/>
      <c r="AE29" s="18"/>
      <c r="AF29" s="18"/>
      <c r="AG29" s="18"/>
      <c r="AH29" s="18"/>
      <c r="AI29" s="18"/>
      <c r="AJ29" s="3" t="str">
        <f ca="1">E29&amp;F29&amp;G29&amp;H29&amp;I29&amp;J29&amp;K29&amp;M29&amp;N29&amp;O29&amp;P29&amp;Q29&amp;R29&amp;S29&amp;U29&amp;V29&amp;W29&amp;X29&amp;Y29&amp;Z29&amp;AA29&amp;AC29&amp;AD29&amp;AE29&amp;AF29&amp;AG29&amp;AH29&amp;AI29</f>
        <v>6にんの　こどもたちが　おりづるを　おっています。きょうは、1こ　おったので　19こ　なりました。きのう　までに　なんこ　おって　いましたか。</v>
      </c>
    </row>
    <row r="30" spans="1:36" ht="57">
      <c r="A30" s="3" t="s">
        <v>3469</v>
      </c>
      <c r="B30" s="3">
        <v>8</v>
      </c>
      <c r="C30" s="18">
        <f t="shared" ca="1" si="0"/>
        <v>0.60770156883688209</v>
      </c>
      <c r="D30" s="18">
        <f t="shared" ca="1" si="13"/>
        <v>2</v>
      </c>
      <c r="E30" s="18" t="s">
        <v>3482</v>
      </c>
      <c r="F30" s="18"/>
      <c r="G30" s="18"/>
      <c r="H30" s="18" t="s">
        <v>3483</v>
      </c>
      <c r="I30" s="18"/>
      <c r="J30" s="18"/>
      <c r="K30" s="18" t="s">
        <v>2319</v>
      </c>
      <c r="L30" s="28" t="s">
        <v>814</v>
      </c>
      <c r="M30" s="18" t="s">
        <v>4050</v>
      </c>
      <c r="N30" s="18">
        <f ca="1">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7</v>
      </c>
      <c r="O30" s="18" t="s">
        <v>2320</v>
      </c>
      <c r="P30" s="18" t="s">
        <v>2321</v>
      </c>
      <c r="Q30" s="18">
        <f ca="1">IF($D30=1,VLOOKUP(1,INDIRECT(第1問問題レベル,0),2,0),IF($D30=2,VLOOKUP(2,INDIRECT(第2問問題レベル,0),2,0),IF($D30=3,VLOOKUP(3,INDIRECT(第3問問題レベル,0),2,0),IF($D30=4,VLOOKUP(4,INDIRECT(第4問問題レベル,0),2,0),IF($D30=5,VLOOKUP(5,INDIRECT(第5問問題レベル,0),2,0),IF($D30=6,VLOOKUP(6,INDIRECT(第6問問題レベル,0),2,0),0))))))</f>
        <v>12</v>
      </c>
      <c r="R30" s="18" t="s">
        <v>2322</v>
      </c>
      <c r="S30" s="18" t="s">
        <v>2323</v>
      </c>
      <c r="T30" s="28" t="s">
        <v>814</v>
      </c>
      <c r="U30" s="18" t="s">
        <v>2129</v>
      </c>
      <c r="V30" s="18"/>
      <c r="W30" s="18"/>
      <c r="X30" s="18" t="s">
        <v>1841</v>
      </c>
      <c r="Y30" s="18"/>
      <c r="Z30" s="18"/>
      <c r="AA30" s="18" t="s">
        <v>2324</v>
      </c>
      <c r="AB30" s="28" t="s">
        <v>814</v>
      </c>
      <c r="AC30" s="18"/>
      <c r="AD30" s="18"/>
      <c r="AE30" s="18"/>
      <c r="AF30" s="18"/>
      <c r="AG30" s="18"/>
      <c r="AH30" s="18"/>
      <c r="AI30" s="18"/>
      <c r="AJ30" s="3" t="str">
        <f ca="1">E30&amp;F30&amp;G30&amp;H30&amp;I30&amp;J30&amp;K30&amp;M30&amp;N30&amp;O30&amp;P30&amp;Q30&amp;R30&amp;S30&amp;U30&amp;V30&amp;W30&amp;X30&amp;Y30&amp;Z30&amp;AA30&amp;AC30&amp;AD30&amp;AE30&amp;AF30&amp;AG30&amp;AH30&amp;AI30</f>
        <v>のぼるくんは、まいにち　　２かい　のぼりぼうをのぼって　います。２かいめに　7かい　のぼったので　きょうは、12かい　のぼったことに　なります。１かいめに　なんかいのぼったのでしょう。</v>
      </c>
    </row>
  </sheetData>
  <phoneticPr fontId="1"/>
  <pageMargins left="0.25" right="0.25" top="0.75" bottom="0.75" header="0.3" footer="0.3"/>
  <pageSetup paperSize="9" scale="8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J52"/>
  <sheetViews>
    <sheetView topLeftCell="A23" workbookViewId="0">
      <selection activeCell="A23" sqref="A1:XFD1048576"/>
    </sheetView>
  </sheetViews>
  <sheetFormatPr defaultColWidth="9" defaultRowHeight="14.25"/>
  <cols>
    <col min="1" max="1" width="9" style="3"/>
    <col min="2" max="2" width="3.59765625" style="3" bestFit="1" customWidth="1"/>
    <col min="3" max="3" width="12.73046875" style="3" bestFit="1" customWidth="1"/>
    <col min="4" max="4" width="6.1328125" style="3" bestFit="1" customWidth="1"/>
    <col min="5" max="5" width="9" style="3"/>
    <col min="6" max="6" width="4.1328125" style="3" bestFit="1" customWidth="1"/>
    <col min="7" max="7" width="4" style="3" customWidth="1"/>
    <col min="8" max="8" width="9" style="3"/>
    <col min="9" max="9" width="4.1328125" style="3" bestFit="1" customWidth="1"/>
    <col min="10" max="10" width="4" style="3" customWidth="1"/>
    <col min="11" max="11" width="9" style="3"/>
    <col min="12" max="12" width="2.46484375" style="3" customWidth="1"/>
    <col min="13" max="13" width="9" style="3"/>
    <col min="14" max="14" width="4.1328125" style="3" bestFit="1" customWidth="1"/>
    <col min="15" max="15" width="4" style="3" customWidth="1"/>
    <col min="16" max="16" width="9" style="3"/>
    <col min="17" max="17" width="4.1328125" style="3" bestFit="1" customWidth="1"/>
    <col min="18" max="18" width="4" style="3" customWidth="1"/>
    <col min="19" max="19" width="9" style="3"/>
    <col min="20" max="20" width="2.46484375" style="3" customWidth="1"/>
    <col min="21" max="21" width="9" style="3"/>
    <col min="22" max="22" width="4.1328125" style="3" bestFit="1" customWidth="1"/>
    <col min="23" max="23" width="4" style="3" customWidth="1"/>
    <col min="24" max="24" width="9" style="3"/>
    <col min="25" max="25" width="4.1328125"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12</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12</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3468</v>
      </c>
      <c r="B3" s="3">
        <v>1</v>
      </c>
      <c r="C3" s="18">
        <f t="shared" ref="C3:C32" ca="1" si="0">RAND()</f>
        <v>0.87970569373216079</v>
      </c>
      <c r="D3" s="18">
        <f ca="1">RANK(C3,C$3:C$25,0)</f>
        <v>4</v>
      </c>
      <c r="E3" s="18" t="s">
        <v>30</v>
      </c>
      <c r="F3" s="18"/>
      <c r="G3" s="18"/>
      <c r="H3" s="18" t="s">
        <v>4054</v>
      </c>
      <c r="I3" s="18">
        <f t="shared" ref="I3" ca="1" si="1">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8</v>
      </c>
      <c r="J3" s="18" t="s">
        <v>2492</v>
      </c>
      <c r="K3" s="18" t="s">
        <v>31</v>
      </c>
      <c r="L3" s="28" t="s">
        <v>814</v>
      </c>
      <c r="M3" s="18" t="s">
        <v>4055</v>
      </c>
      <c r="N3" s="18">
        <f t="shared" ref="N3:N18" ca="1" si="2">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4</v>
      </c>
      <c r="O3" s="18" t="s">
        <v>2492</v>
      </c>
      <c r="P3" s="18"/>
      <c r="Q3" s="18"/>
      <c r="R3" s="18"/>
      <c r="S3" s="18" t="s">
        <v>32</v>
      </c>
      <c r="T3" s="28" t="s">
        <v>814</v>
      </c>
      <c r="U3" s="18" t="s">
        <v>447</v>
      </c>
      <c r="V3" s="18"/>
      <c r="W3" s="18"/>
      <c r="X3" s="18" t="s">
        <v>2500</v>
      </c>
      <c r="Y3" s="18"/>
      <c r="Z3" s="18"/>
      <c r="AA3" s="18" t="s">
        <v>2501</v>
      </c>
      <c r="AB3" s="28" t="s">
        <v>814</v>
      </c>
      <c r="AC3" s="18"/>
      <c r="AD3" s="18"/>
      <c r="AE3" s="18"/>
      <c r="AF3" s="18"/>
      <c r="AG3" s="18"/>
      <c r="AH3" s="18"/>
      <c r="AI3" s="18"/>
      <c r="AJ3" s="3" t="str">
        <f t="shared" ref="AJ3:AJ25" ca="1" si="3">E3&amp;F3&amp;G3&amp;H3&amp;I3&amp;J3&amp;K3&amp;M3&amp;N3&amp;O3&amp;P3&amp;Q3&amp;R3&amp;S3&amp;U3&amp;V3&amp;W3&amp;X3&amp;Y3&amp;Z3&amp;AA3&amp;AC3&amp;AD3&amp;AE3&amp;AF3&amp;AG3&amp;AH3&amp;AI3</f>
        <v>りんごがかごに　8こ　ありました。いくつか　たべたので　4こに　なりました。いくつたべたので　しょう。</v>
      </c>
    </row>
    <row r="4" spans="1:36" ht="42.75">
      <c r="A4" s="3" t="s">
        <v>3468</v>
      </c>
      <c r="B4" s="3">
        <v>2</v>
      </c>
      <c r="C4" s="18">
        <f t="shared" ca="1" si="0"/>
        <v>8.6829427430741846E-2</v>
      </c>
      <c r="D4" s="18">
        <f t="shared" ref="D4:D25" ca="1" si="4">RANK(C4,C$3:C$25,0)</f>
        <v>19</v>
      </c>
      <c r="E4" s="18" t="s">
        <v>2506</v>
      </c>
      <c r="F4" s="18"/>
      <c r="G4" s="18"/>
      <c r="H4" s="18" t="s">
        <v>2507</v>
      </c>
      <c r="I4" s="18">
        <f t="shared" ref="I4" ca="1" si="5">IF($D4=1,VLOOKUP(1,INDIRECT(第1問問題レベル,0),2,0),IF($D4=2,VLOOKUP(2,INDIRECT(第2問問題レベル,0),2,0),IF($D4=3,VLOOKUP(3,INDIRECT(第3問問題レベル,0),2,0),IF($D4=4,VLOOKUP(4,INDIRECT(第4問問題レベル,0),2,0),IF($D4=5,VLOOKUP(5,INDIRECT(第5問問題レベル,0),2,0),IF($D4=6,VLOOKUP(6,INDIRECT(第6問問題レベル,0),2,0),0))))))</f>
        <v>0</v>
      </c>
      <c r="J4" s="3" t="str">
        <f ca="1">IF(MOD(I4,10)=0,"ぽん",IF(MOD(I4,10)=1,"ぽん",IF(MOD(I4,10)=6,"ぽん",IF(MOD(I4,10)=3,"ぼん","ほん"))))</f>
        <v>ぽん</v>
      </c>
      <c r="K4" s="18" t="s">
        <v>53</v>
      </c>
      <c r="L4" s="28" t="s">
        <v>814</v>
      </c>
      <c r="M4" s="18" t="s">
        <v>2508</v>
      </c>
      <c r="N4" s="18"/>
      <c r="P4" s="18" t="s">
        <v>4056</v>
      </c>
      <c r="Q4" s="18">
        <f t="shared" ref="Q4" ca="1" si="6">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0</v>
      </c>
      <c r="R4" s="3" t="str">
        <f ca="1">IF(MOD(Q4,10)=0,"ぽん",IF(MOD(Q4,10)=1,"ぽん",IF(MOD(Q4,10)=6,"ぽん",IF(MOD(Q4,10)=3,"ぼん","ほん"))))</f>
        <v>ぽん</v>
      </c>
      <c r="S4" s="18" t="s">
        <v>34</v>
      </c>
      <c r="T4" s="28" t="s">
        <v>814</v>
      </c>
      <c r="U4" s="18" t="s">
        <v>2509</v>
      </c>
      <c r="V4" s="18"/>
      <c r="W4" s="18"/>
      <c r="X4" s="18" t="s">
        <v>2510</v>
      </c>
      <c r="Y4" s="18"/>
      <c r="Z4" s="18"/>
      <c r="AA4" s="18" t="s">
        <v>2511</v>
      </c>
      <c r="AB4" s="28" t="s">
        <v>814</v>
      </c>
      <c r="AC4" s="18"/>
      <c r="AD4" s="18"/>
      <c r="AE4" s="18"/>
      <c r="AF4" s="18"/>
      <c r="AG4" s="18"/>
      <c r="AH4" s="18"/>
      <c r="AI4" s="18"/>
      <c r="AJ4" s="3" t="str">
        <f t="shared" ca="1" si="3"/>
        <v>はたけにだいこんが、0ぽん　はえていました。ばんごはんに　つかうのを　ぬいたら　0ぽんに　なりました。ばんごはんに、なんぼん　つかいますか。</v>
      </c>
    </row>
    <row r="5" spans="1:36" ht="42.75">
      <c r="A5" s="3" t="s">
        <v>3468</v>
      </c>
      <c r="B5" s="3">
        <v>3</v>
      </c>
      <c r="C5" s="18">
        <f t="shared" ca="1" si="0"/>
        <v>0.8517087651817179</v>
      </c>
      <c r="D5" s="18">
        <f t="shared" ca="1" si="4"/>
        <v>5</v>
      </c>
      <c r="E5" s="18" t="s">
        <v>4057</v>
      </c>
      <c r="F5" s="18"/>
      <c r="G5" s="18"/>
      <c r="H5" s="18"/>
      <c r="I5" s="18">
        <f t="shared" ref="I5" ca="1" si="7">IF($D5=1,VLOOKUP(1,INDIRECT(第1問問題レベル,0),2,0),IF($D5=2,VLOOKUP(2,INDIRECT(第2問問題レベル,0),2,0),IF($D5=3,VLOOKUP(3,INDIRECT(第3問問題レベル,0),2,0),IF($D5=4,VLOOKUP(4,INDIRECT(第4問問題レベル,0),2,0),IF($D5=5,VLOOKUP(5,INDIRECT(第5問問題レベル,0),2,0),IF($D5=6,VLOOKUP(6,INDIRECT(第6問問題レベル,0),2,0),0))))))</f>
        <v>6</v>
      </c>
      <c r="J5" s="18" t="str">
        <f ca="1">IF(I5=1,"にん（ひとり）",IF(I5=2,"にん（ふたり）","にん"))</f>
        <v>にん</v>
      </c>
      <c r="K5" s="18" t="s">
        <v>82</v>
      </c>
      <c r="L5" s="28" t="s">
        <v>814</v>
      </c>
      <c r="M5" s="18" t="s">
        <v>2520</v>
      </c>
      <c r="N5" s="18"/>
      <c r="O5" s="18"/>
      <c r="P5" s="18" t="s">
        <v>4058</v>
      </c>
      <c r="Q5" s="18">
        <f t="shared" ref="Q5:Q9" ca="1" si="8">IF($D5=1,VLOOKUP(1,INDIRECT(第1問問題レベル,0),3,0),IF($D5=2,VLOOKUP(2,INDIRECT(第2問問題レベル,0),3,0),IF($D5=3,VLOOKUP(3,INDIRECT(第3問問題レベル,0),3,0),IF($D5=4,VLOOKUP(4,INDIRECT(第4問問題レベル,0),3,0),IF($D5=5,VLOOKUP(5,INDIRECT(第5問問題レベル,0),3,0),IF($D5=6,VLOOKUP(6,INDIRECT(第6問問題レベル,0),3,0),0))))))</f>
        <v>2</v>
      </c>
      <c r="R5" s="18" t="str">
        <f ca="1">IF(Q5=1,"にん（ひとり）",IF(Q5=2,"にん（ふたり）","にん"))</f>
        <v>にん（ふたり）</v>
      </c>
      <c r="S5" s="18" t="s">
        <v>34</v>
      </c>
      <c r="T5" s="28" t="s">
        <v>814</v>
      </c>
      <c r="U5" s="18" t="s">
        <v>1573</v>
      </c>
      <c r="V5" s="18"/>
      <c r="W5" s="18"/>
      <c r="X5" s="18" t="s">
        <v>2521</v>
      </c>
      <c r="Y5" s="18"/>
      <c r="Z5" s="18"/>
      <c r="AA5" s="18"/>
      <c r="AB5" s="28" t="s">
        <v>814</v>
      </c>
      <c r="AC5" s="18"/>
      <c r="AD5" s="18"/>
      <c r="AE5" s="18"/>
      <c r="AF5" s="18"/>
      <c r="AG5" s="18"/>
      <c r="AH5" s="18"/>
      <c r="AI5" s="18"/>
      <c r="AJ5" s="3" t="str">
        <f t="shared" ca="1" si="3"/>
        <v>バスに　おきゃくさんが　6にん　のって　いました。バスていで　おりたひとが　いたので　2にん（ふたり）に　なりました。なんにん　おりたのでしょう。</v>
      </c>
    </row>
    <row r="6" spans="1:36" ht="42.75">
      <c r="A6" s="3" t="s">
        <v>3468</v>
      </c>
      <c r="B6" s="3">
        <v>4</v>
      </c>
      <c r="C6" s="18">
        <f t="shared" ca="1" si="0"/>
        <v>0.98743386830362379</v>
      </c>
      <c r="D6" s="18">
        <f t="shared" ca="1" si="4"/>
        <v>1</v>
      </c>
      <c r="E6" s="18" t="s">
        <v>4059</v>
      </c>
      <c r="F6" s="18">
        <f t="shared" ref="F6:F24" ca="1" si="9">IF($D6=1,VLOOKUP(1,INDIRECT(第1問問題レベル,0),2,0),IF($D6=2,VLOOKUP(2,INDIRECT(第2問問題レベル,0),2,0),IF($D6=3,VLOOKUP(3,INDIRECT(第3問問題レベル,0),2,0),IF($D6=4,VLOOKUP(4,INDIRECT(第4問問題レベル,0),2,0),IF($D6=5,VLOOKUP(5,INDIRECT(第5問問題レベル,0),2,0),IF($D6=6,VLOOKUP(6,INDIRECT(第6問問題レベル,0),2,0),0))))))</f>
        <v>19</v>
      </c>
      <c r="G6" s="3" t="str">
        <f ca="1">IF(MOD(F6,10)=0,"ぽん",IF(MOD(F6,10)=1,"ぽん",IF(MOD(F6,10)=6,"ぽん",IF(MOD(F6,10)=3,"ぼん","ほん"))))</f>
        <v>ほん</v>
      </c>
      <c r="H6" s="18"/>
      <c r="I6" s="18"/>
      <c r="J6" s="18"/>
      <c r="K6" s="18" t="s">
        <v>76</v>
      </c>
      <c r="L6" s="28" t="s">
        <v>814</v>
      </c>
      <c r="M6" s="18" t="s">
        <v>2522</v>
      </c>
      <c r="N6" s="18"/>
      <c r="P6" s="18" t="s">
        <v>4060</v>
      </c>
      <c r="Q6" s="18">
        <f t="shared" ca="1" si="8"/>
        <v>1</v>
      </c>
      <c r="R6" s="3" t="str">
        <f ca="1">IF(MOD(Q6,10)=0,"ぽん",IF(MOD(Q6,10)=1,"ぽん",IF(MOD(Q6,10)=6,"ぽん",IF(MOD(Q6,10)=3,"ぼん","ほん"))))</f>
        <v>ぽん</v>
      </c>
      <c r="S6" s="18" t="s">
        <v>32</v>
      </c>
      <c r="T6" s="28" t="s">
        <v>814</v>
      </c>
      <c r="U6" s="18" t="s">
        <v>2523</v>
      </c>
      <c r="V6" s="18"/>
      <c r="W6" s="18"/>
      <c r="X6" s="18" t="s">
        <v>2524</v>
      </c>
      <c r="Y6" s="18"/>
      <c r="Z6" s="18"/>
      <c r="AA6" s="18"/>
      <c r="AB6" s="28" t="s">
        <v>814</v>
      </c>
      <c r="AC6" s="18"/>
      <c r="AD6" s="18"/>
      <c r="AE6" s="18"/>
      <c r="AF6" s="18"/>
      <c r="AG6" s="18"/>
      <c r="AH6" s="18"/>
      <c r="AI6" s="18"/>
      <c r="AJ6" s="3" t="str">
        <f t="shared" ca="1" si="3"/>
        <v>マッチが　19ほん　ありました。なんぼんか　つかったので　1ぽんに　なりました。なんぼん　つかったのでしょう。</v>
      </c>
    </row>
    <row r="7" spans="1:36" ht="42.75">
      <c r="A7" s="3" t="s">
        <v>3468</v>
      </c>
      <c r="B7" s="3">
        <v>5</v>
      </c>
      <c r="C7" s="18">
        <f t="shared" ca="1" si="0"/>
        <v>0.53689021966638983</v>
      </c>
      <c r="D7" s="18">
        <f t="shared" ca="1" si="4"/>
        <v>14</v>
      </c>
      <c r="E7" s="18" t="s">
        <v>280</v>
      </c>
      <c r="F7" s="18">
        <f t="shared" ca="1" si="9"/>
        <v>0</v>
      </c>
      <c r="G7" s="18" t="str">
        <f ca="1">IF(MOD(F7,10)=0,"ぴき",IF(MOD(F7,10)=1,"ぴき",IF(MOD(F7,10)=6,"ぴき",IF(MOD(F7,10)=3,"びき","ひき"))))</f>
        <v>ぴき</v>
      </c>
      <c r="H7" s="18"/>
      <c r="I7" s="18"/>
      <c r="J7" s="18"/>
      <c r="K7" s="18" t="s">
        <v>69</v>
      </c>
      <c r="L7" s="28" t="s">
        <v>814</v>
      </c>
      <c r="M7" s="18" t="s">
        <v>2525</v>
      </c>
      <c r="N7" s="18"/>
      <c r="O7" s="18"/>
      <c r="P7" s="18" t="s">
        <v>4061</v>
      </c>
      <c r="Q7" s="18">
        <f t="shared" ca="1" si="8"/>
        <v>0</v>
      </c>
      <c r="R7" s="18" t="str">
        <f ca="1">IF(MOD(Q7,10)=0,"ぴき",IF(MOD(Q7,10)=1,"ぴき",IF(MOD(Q7,10)=6,"ぴき",IF(MOD(Q7,10)=3,"びき","ひき"))))</f>
        <v>ぴき</v>
      </c>
      <c r="S7" s="18" t="s">
        <v>41</v>
      </c>
      <c r="T7" s="28" t="s">
        <v>814</v>
      </c>
      <c r="U7" s="18" t="s">
        <v>2526</v>
      </c>
      <c r="V7" s="18"/>
      <c r="W7" s="18"/>
      <c r="X7" s="18" t="s">
        <v>2527</v>
      </c>
      <c r="Y7" s="18"/>
      <c r="Z7" s="18"/>
      <c r="AA7" s="18"/>
      <c r="AB7" s="28" t="s">
        <v>814</v>
      </c>
      <c r="AC7" s="18"/>
      <c r="AD7" s="18"/>
      <c r="AE7" s="18"/>
      <c r="AF7" s="18"/>
      <c r="AG7" s="18"/>
      <c r="AH7" s="18"/>
      <c r="AI7" s="18"/>
      <c r="AJ7" s="3" t="str">
        <f t="shared" ca="1" si="3"/>
        <v>ゴキブリが　0ぴき　いました。なんびきか　やっつけたので　0ぴきに　なりました。なんびき　やっつけたのでしょう。</v>
      </c>
    </row>
    <row r="8" spans="1:36" ht="42.75">
      <c r="A8" s="3" t="s">
        <v>3468</v>
      </c>
      <c r="B8" s="3">
        <v>6</v>
      </c>
      <c r="C8" s="18">
        <f t="shared" ca="1" si="0"/>
        <v>0.81948348277150862</v>
      </c>
      <c r="D8" s="18">
        <f t="shared" ca="1" si="4"/>
        <v>7</v>
      </c>
      <c r="E8" s="18" t="s">
        <v>2528</v>
      </c>
      <c r="F8" s="18"/>
      <c r="G8" s="18"/>
      <c r="H8" s="18" t="s">
        <v>4062</v>
      </c>
      <c r="I8" s="18">
        <f t="shared" ref="I8:I9" ca="1" si="10">IF($D8=1,VLOOKUP(1,INDIRECT(第1問問題レベル,0),2,0),IF($D8=2,VLOOKUP(2,INDIRECT(第2問問題レベル,0),2,0),IF($D8=3,VLOOKUP(3,INDIRECT(第3問問題レベル,0),2,0),IF($D8=4,VLOOKUP(4,INDIRECT(第4問問題レベル,0),2,0),IF($D8=5,VLOOKUP(5,INDIRECT(第5問問題レベル,0),2,0),IF($D8=6,VLOOKUP(6,INDIRECT(第6問問題レベル,0),2,0),0))))))</f>
        <v>0</v>
      </c>
      <c r="J8" s="18" t="s">
        <v>2529</v>
      </c>
      <c r="K8" s="18" t="s">
        <v>69</v>
      </c>
      <c r="L8" s="28" t="s">
        <v>814</v>
      </c>
      <c r="M8" s="18" t="s">
        <v>2531</v>
      </c>
      <c r="N8" s="18"/>
      <c r="O8" s="18"/>
      <c r="P8" s="18" t="s">
        <v>4063</v>
      </c>
      <c r="Q8" s="18">
        <f t="shared" ca="1" si="8"/>
        <v>0</v>
      </c>
      <c r="R8" s="18" t="s">
        <v>2530</v>
      </c>
      <c r="S8" s="18" t="s">
        <v>41</v>
      </c>
      <c r="T8" s="28" t="s">
        <v>814</v>
      </c>
      <c r="U8" s="18" t="s">
        <v>734</v>
      </c>
      <c r="V8" s="18"/>
      <c r="W8" s="18"/>
      <c r="X8" s="18" t="s">
        <v>2532</v>
      </c>
      <c r="Y8" s="18"/>
      <c r="Z8" s="18"/>
      <c r="AA8" s="18" t="s">
        <v>2534</v>
      </c>
      <c r="AB8" s="28" t="s">
        <v>814</v>
      </c>
      <c r="AC8" s="18"/>
      <c r="AD8" s="18"/>
      <c r="AE8" s="18"/>
      <c r="AF8" s="18"/>
      <c r="AG8" s="18"/>
      <c r="AH8" s="18"/>
      <c r="AI8" s="18"/>
      <c r="AJ8" s="3" t="str">
        <f t="shared" ca="1" si="3"/>
        <v>ペンギンが　こおりの　うえに　0わ　いました。なんわか　うみに　とびこんだので　0わに　なりました。なんわ　うみに　とびこんだのでしょう。</v>
      </c>
    </row>
    <row r="9" spans="1:36" ht="42.75">
      <c r="A9" s="3" t="s">
        <v>3468</v>
      </c>
      <c r="B9" s="3">
        <v>7</v>
      </c>
      <c r="C9" s="18">
        <f t="shared" ca="1" si="0"/>
        <v>0.59537366408581638</v>
      </c>
      <c r="D9" s="18">
        <f t="shared" ca="1" si="4"/>
        <v>13</v>
      </c>
      <c r="E9" s="18" t="s">
        <v>2535</v>
      </c>
      <c r="F9" s="18"/>
      <c r="G9" s="18"/>
      <c r="H9" s="18" t="s">
        <v>3741</v>
      </c>
      <c r="I9" s="18">
        <f t="shared" ca="1" si="10"/>
        <v>0</v>
      </c>
      <c r="J9" s="18" t="s">
        <v>2536</v>
      </c>
      <c r="K9" s="18" t="s">
        <v>76</v>
      </c>
      <c r="L9" s="28" t="s">
        <v>814</v>
      </c>
      <c r="M9" s="18" t="s">
        <v>2537</v>
      </c>
      <c r="N9" s="18"/>
      <c r="O9" s="18"/>
      <c r="P9" s="18" t="s">
        <v>4064</v>
      </c>
      <c r="Q9" s="18">
        <f t="shared" ca="1" si="8"/>
        <v>0</v>
      </c>
      <c r="R9" s="18" t="s">
        <v>2538</v>
      </c>
      <c r="S9" s="18" t="s">
        <v>41</v>
      </c>
      <c r="T9" s="28" t="s">
        <v>814</v>
      </c>
      <c r="U9" s="18" t="s">
        <v>2539</v>
      </c>
      <c r="V9" s="18"/>
      <c r="W9" s="18"/>
      <c r="X9" s="18" t="s">
        <v>2540</v>
      </c>
      <c r="Y9" s="18"/>
      <c r="Z9" s="18"/>
      <c r="AA9" s="18" t="s">
        <v>2541</v>
      </c>
      <c r="AB9" s="28" t="s">
        <v>814</v>
      </c>
      <c r="AC9" s="18"/>
      <c r="AD9" s="18"/>
      <c r="AE9" s="18"/>
      <c r="AF9" s="18"/>
      <c r="AG9" s="18"/>
      <c r="AH9" s="18"/>
      <c r="AI9" s="18"/>
      <c r="AJ9" s="3" t="str">
        <f t="shared" ca="1" si="3"/>
        <v>つくえのうえに　あめが　0こ　ありました。まほうつかいが　いくつか　かくしたので　0こに　なりました。まほうつかいは、いくつ　かくしのたのでしょう。</v>
      </c>
    </row>
    <row r="10" spans="1:36" ht="42.75">
      <c r="A10" s="3" t="s">
        <v>3468</v>
      </c>
      <c r="B10" s="3">
        <v>8</v>
      </c>
      <c r="C10" s="18">
        <f t="shared" ca="1" si="0"/>
        <v>0.62437659464482698</v>
      </c>
      <c r="D10" s="18">
        <f t="shared" ca="1" si="4"/>
        <v>10</v>
      </c>
      <c r="E10" s="18" t="s">
        <v>3850</v>
      </c>
      <c r="F10" s="18">
        <f t="shared" ca="1" si="9"/>
        <v>0</v>
      </c>
      <c r="G10" s="18" t="str">
        <f ca="1">IF(MOD(F10,10)=0,"ぴき",IF(MOD(F10,10)=1,"ぴき",IF(MOD(F10,10)=6,"ぴき",IF(MOD(F10,10)=3,"びき","ひき"))))</f>
        <v>ぴき</v>
      </c>
      <c r="H10" s="18"/>
      <c r="I10" s="18"/>
      <c r="J10" s="18"/>
      <c r="K10" s="18" t="s">
        <v>2542</v>
      </c>
      <c r="L10" s="28" t="s">
        <v>814</v>
      </c>
      <c r="M10" s="18" t="s">
        <v>2543</v>
      </c>
      <c r="N10" s="18"/>
      <c r="O10" s="18"/>
      <c r="P10" s="18" t="s">
        <v>2544</v>
      </c>
      <c r="Q10" s="18"/>
      <c r="R10" s="18"/>
      <c r="S10" s="18" t="s">
        <v>2545</v>
      </c>
      <c r="T10" s="28" t="s">
        <v>814</v>
      </c>
      <c r="U10" s="18" t="s">
        <v>2546</v>
      </c>
      <c r="V10" s="18">
        <f t="shared" ref="V10" ca="1" si="11">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W10" s="18" t="str">
        <f ca="1">IF(MOD(V10,10)=0,"ぴき",IF(MOD(V10,10)=1,"ぴき",IF(MOD(V10,10)=6,"ぴき",IF(MOD(V10,10)=3,"びき","ひき"))))</f>
        <v>ぴき</v>
      </c>
      <c r="X10" s="18" t="s">
        <v>2558</v>
      </c>
      <c r="Y10" s="18"/>
      <c r="Z10" s="18"/>
      <c r="AA10" s="18"/>
      <c r="AB10" s="28" t="s">
        <v>814</v>
      </c>
      <c r="AC10" s="18" t="s">
        <v>2547</v>
      </c>
      <c r="AD10" s="18"/>
      <c r="AE10" s="18"/>
      <c r="AF10" s="18" t="s">
        <v>2548</v>
      </c>
      <c r="AG10" s="18"/>
      <c r="AH10" s="18"/>
      <c r="AI10" s="18" t="s">
        <v>2549</v>
      </c>
      <c r="AJ10" s="3" t="str">
        <f t="shared" ca="1" si="3"/>
        <v>さかなを　0ぴき　つりました。ちいさいさかなをにがして　やりました。のこった　さかなは、0ぴき　です。ちいさい　さかなは、なんびき　いましたか。</v>
      </c>
    </row>
    <row r="11" spans="1:36" ht="57">
      <c r="A11" s="3" t="s">
        <v>3468</v>
      </c>
      <c r="B11" s="3">
        <v>9</v>
      </c>
      <c r="C11" s="18">
        <f t="shared" ca="1" si="0"/>
        <v>3.280292473650781E-2</v>
      </c>
      <c r="D11" s="18">
        <f t="shared" ca="1" si="4"/>
        <v>21</v>
      </c>
      <c r="E11" s="18" t="s">
        <v>4065</v>
      </c>
      <c r="F11" s="18">
        <f t="shared" ca="1" si="9"/>
        <v>0</v>
      </c>
      <c r="G11" s="18" t="s">
        <v>2550</v>
      </c>
      <c r="H11" s="18" t="s">
        <v>2551</v>
      </c>
      <c r="I11" s="18"/>
      <c r="J11" s="18"/>
      <c r="K11" s="18" t="s">
        <v>2552</v>
      </c>
      <c r="L11" s="28" t="s">
        <v>814</v>
      </c>
      <c r="M11" s="18" t="s">
        <v>2553</v>
      </c>
      <c r="N11" s="18"/>
      <c r="O11" s="18"/>
      <c r="P11" s="18" t="s">
        <v>2554</v>
      </c>
      <c r="Q11" s="18"/>
      <c r="R11" s="18"/>
      <c r="S11" s="18" t="s">
        <v>2555</v>
      </c>
      <c r="T11" s="28" t="s">
        <v>814</v>
      </c>
      <c r="U11" s="18" t="s">
        <v>2556</v>
      </c>
      <c r="V11" s="18"/>
      <c r="W11" s="18"/>
      <c r="X11" s="18" t="s">
        <v>2557</v>
      </c>
      <c r="Y11" s="18">
        <f t="shared" ref="Y11" ca="1" si="12">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0</v>
      </c>
      <c r="Z11" s="18" t="s">
        <v>2550</v>
      </c>
      <c r="AA11" s="18" t="s">
        <v>2558</v>
      </c>
      <c r="AB11" s="28" t="s">
        <v>814</v>
      </c>
      <c r="AC11" s="18" t="s">
        <v>2559</v>
      </c>
      <c r="AD11" s="18"/>
      <c r="AE11" s="18"/>
      <c r="AF11" s="18" t="s">
        <v>2761</v>
      </c>
      <c r="AG11" s="18"/>
      <c r="AH11" s="18"/>
      <c r="AI11" s="18" t="s">
        <v>2762</v>
      </c>
      <c r="AJ11" s="3" t="str">
        <f t="shared" ca="1" si="3"/>
        <v>はらぺこたろうは、おにぎりを　0こ　もって　やまに　でかけました。きゅうけいのときにおにぎりを　すこし　たべました。のこった　おにぎりは、0こ　です。はらぺこたろうは、きゅうけいのときに　なんこ　たべましたか。</v>
      </c>
    </row>
    <row r="12" spans="1:36" ht="42.75">
      <c r="A12" s="3" t="s">
        <v>3468</v>
      </c>
      <c r="B12" s="3">
        <v>10</v>
      </c>
      <c r="C12" s="18">
        <f t="shared" ca="1" si="0"/>
        <v>0.42234396863244927</v>
      </c>
      <c r="D12" s="18">
        <f t="shared" ca="1" si="4"/>
        <v>16</v>
      </c>
      <c r="E12" s="18" t="s">
        <v>2816</v>
      </c>
      <c r="F12" s="18">
        <f t="shared" ca="1" si="9"/>
        <v>0</v>
      </c>
      <c r="G12" s="18" t="s">
        <v>2563</v>
      </c>
      <c r="H12" s="18" t="s">
        <v>2564</v>
      </c>
      <c r="I12" s="18"/>
      <c r="J12" s="18"/>
      <c r="K12" s="18" t="s">
        <v>798</v>
      </c>
      <c r="L12" s="28" t="s">
        <v>814</v>
      </c>
      <c r="M12" s="18" t="s">
        <v>2566</v>
      </c>
      <c r="N12" s="18"/>
      <c r="O12" s="18"/>
      <c r="P12" s="18" t="s">
        <v>2567</v>
      </c>
      <c r="Q12" s="18">
        <f t="shared" ref="Q12:Q14" ca="1" si="13">IF($D12=1,VLOOKUP(1,INDIRECT(第1問問題レベル,0),3,0),IF($D12=2,VLOOKUP(2,INDIRECT(第2問問題レベル,0),3,0),IF($D12=3,VLOOKUP(3,INDIRECT(第3問問題レベル,0),3,0),IF($D12=4,VLOOKUP(4,INDIRECT(第4問問題レベル,0),3,0),IF($D12=5,VLOOKUP(5,INDIRECT(第5問問題レベル,0),3,0),IF($D12=6,VLOOKUP(6,INDIRECT(第6問問題レベル,0),3,0),0))))))</f>
        <v>0</v>
      </c>
      <c r="R12" s="18" t="s">
        <v>2565</v>
      </c>
      <c r="S12" s="18" t="s">
        <v>41</v>
      </c>
      <c r="T12" s="28" t="s">
        <v>814</v>
      </c>
      <c r="U12" s="18" t="s">
        <v>2568</v>
      </c>
      <c r="V12" s="18"/>
      <c r="W12" s="18"/>
      <c r="X12" s="18" t="s">
        <v>2569</v>
      </c>
      <c r="Y12" s="18"/>
      <c r="Z12" s="18"/>
      <c r="AA12" s="18" t="s">
        <v>2570</v>
      </c>
      <c r="AB12" s="28" t="s">
        <v>814</v>
      </c>
      <c r="AC12" s="18"/>
      <c r="AD12" s="18"/>
      <c r="AE12" s="18"/>
      <c r="AF12" s="18"/>
      <c r="AG12" s="18"/>
      <c r="AH12" s="18"/>
      <c r="AI12" s="18"/>
      <c r="AJ12" s="3" t="str">
        <f t="shared" ca="1" si="3"/>
        <v>ぜんぶで　0だんの　かいだんを　のぼって　います。がんばって　のぼったので　のこりは、0だんに　なりました。なんだん　のぼり　ましたか。</v>
      </c>
    </row>
    <row r="13" spans="1:36" ht="42.75">
      <c r="A13" s="3" t="s">
        <v>3468</v>
      </c>
      <c r="B13" s="3">
        <v>11</v>
      </c>
      <c r="C13" s="18">
        <f t="shared" ca="1" si="0"/>
        <v>3.832555429602047E-2</v>
      </c>
      <c r="D13" s="18">
        <f t="shared" ca="1" si="4"/>
        <v>20</v>
      </c>
      <c r="E13" s="18" t="s">
        <v>274</v>
      </c>
      <c r="F13" s="18">
        <f t="shared" ca="1" si="9"/>
        <v>0</v>
      </c>
      <c r="G13" s="18" t="s">
        <v>2550</v>
      </c>
      <c r="H13" s="18"/>
      <c r="I13" s="18"/>
      <c r="J13" s="18"/>
      <c r="K13" s="18" t="s">
        <v>76</v>
      </c>
      <c r="L13" s="28" t="s">
        <v>814</v>
      </c>
      <c r="M13" s="18" t="s">
        <v>85</v>
      </c>
      <c r="N13" s="18"/>
      <c r="O13" s="18"/>
      <c r="P13" s="18" t="s">
        <v>2571</v>
      </c>
      <c r="Q13" s="18">
        <f t="shared" ca="1" si="13"/>
        <v>0</v>
      </c>
      <c r="R13" s="18" t="s">
        <v>2572</v>
      </c>
      <c r="S13" s="18" t="s">
        <v>41</v>
      </c>
      <c r="T13" s="28" t="s">
        <v>814</v>
      </c>
      <c r="U13" s="18" t="s">
        <v>2573</v>
      </c>
      <c r="V13" s="18"/>
      <c r="W13" s="18"/>
      <c r="X13" s="18" t="s">
        <v>2574</v>
      </c>
      <c r="Y13" s="18"/>
      <c r="Z13" s="18"/>
      <c r="AA13" s="18" t="s">
        <v>2533</v>
      </c>
      <c r="AB13" s="28" t="s">
        <v>814</v>
      </c>
      <c r="AC13" s="18"/>
      <c r="AD13" s="18"/>
      <c r="AE13" s="18"/>
      <c r="AF13" s="18"/>
      <c r="AG13" s="18"/>
      <c r="AH13" s="18"/>
      <c r="AI13" s="18"/>
      <c r="AJ13" s="3" t="str">
        <f t="shared" ca="1" si="3"/>
        <v>おもちゃが　0こ　ありました。いくつか　こわれたので　つかえるのは、0こに　なりました。いくつ　こわれたのでしょう。</v>
      </c>
    </row>
    <row r="14" spans="1:36" ht="42.75">
      <c r="A14" s="3" t="s">
        <v>3468</v>
      </c>
      <c r="B14" s="3">
        <v>12</v>
      </c>
      <c r="C14" s="18">
        <f t="shared" ca="1" si="0"/>
        <v>1.6441186102443051E-2</v>
      </c>
      <c r="D14" s="18">
        <f t="shared" ca="1" si="4"/>
        <v>23</v>
      </c>
      <c r="E14" s="18" t="s">
        <v>2575</v>
      </c>
      <c r="F14" s="18"/>
      <c r="G14" s="18"/>
      <c r="H14" s="18" t="s">
        <v>4066</v>
      </c>
      <c r="I14" s="18">
        <f t="shared" ref="I14" ca="1" si="14">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0</v>
      </c>
      <c r="J14" s="18" t="s">
        <v>2550</v>
      </c>
      <c r="K14" s="18" t="s">
        <v>107</v>
      </c>
      <c r="L14" s="28" t="s">
        <v>814</v>
      </c>
      <c r="M14" s="18" t="s">
        <v>2576</v>
      </c>
      <c r="N14" s="18"/>
      <c r="O14" s="18"/>
      <c r="P14" s="18" t="s">
        <v>2577</v>
      </c>
      <c r="Q14" s="18">
        <f t="shared" ca="1" si="13"/>
        <v>0</v>
      </c>
      <c r="R14" s="18" t="s">
        <v>2578</v>
      </c>
      <c r="S14" s="18" t="s">
        <v>108</v>
      </c>
      <c r="T14" s="28" t="s">
        <v>814</v>
      </c>
      <c r="U14" s="18" t="s">
        <v>2497</v>
      </c>
      <c r="V14" s="18"/>
      <c r="W14" s="18"/>
      <c r="X14" s="18" t="s">
        <v>2579</v>
      </c>
      <c r="Y14" s="18"/>
      <c r="Z14" s="18"/>
      <c r="AA14" s="18" t="s">
        <v>2580</v>
      </c>
      <c r="AB14" s="28" t="s">
        <v>814</v>
      </c>
      <c r="AC14" s="18"/>
      <c r="AD14" s="18"/>
      <c r="AE14" s="18"/>
      <c r="AF14" s="18"/>
      <c r="AG14" s="18"/>
      <c r="AH14" s="18"/>
      <c r="AI14" s="18"/>
      <c r="AJ14" s="3" t="str">
        <f t="shared" ca="1" si="3"/>
        <v>がっこうに　いくとき、　にわに　はなが　0こ　さいて　いました。いえにかえるとはなは、0こに　なっていました。がっこうに　いっているあいだに　なんこ　へりましたか。</v>
      </c>
    </row>
    <row r="15" spans="1:36" ht="57">
      <c r="A15" s="3" t="s">
        <v>3468</v>
      </c>
      <c r="B15" s="3">
        <v>13</v>
      </c>
      <c r="C15" s="18">
        <f t="shared" ca="1" si="0"/>
        <v>0.60429372813335636</v>
      </c>
      <c r="D15" s="18">
        <f t="shared" ca="1" si="4"/>
        <v>11</v>
      </c>
      <c r="E15" s="18"/>
      <c r="F15" s="18">
        <f t="shared" ca="1" si="9"/>
        <v>0</v>
      </c>
      <c r="G15" s="18" t="str">
        <f ca="1">IF(F15=1,"にん（ひとり）",IF(F15=2,"にん（ふたり）","にん"))</f>
        <v>にん</v>
      </c>
      <c r="H15" s="18" t="s">
        <v>2763</v>
      </c>
      <c r="I15" s="18"/>
      <c r="J15" s="18"/>
      <c r="K15" s="18" t="s">
        <v>69</v>
      </c>
      <c r="L15" s="28" t="s">
        <v>814</v>
      </c>
      <c r="M15" s="18" t="s">
        <v>2581</v>
      </c>
      <c r="N15" s="18"/>
      <c r="O15" s="18"/>
      <c r="P15" s="18" t="s">
        <v>2582</v>
      </c>
      <c r="Q15" s="18"/>
      <c r="R15" s="18"/>
      <c r="S15" s="18" t="s">
        <v>701</v>
      </c>
      <c r="T15" s="28" t="s">
        <v>814</v>
      </c>
      <c r="U15" s="18" t="s">
        <v>46</v>
      </c>
      <c r="V15" s="18">
        <f t="shared" ref="V15" ca="1" si="15">IF($D15=1,VLOOKUP(1,INDIRECT(第1問問題レベル,0),3,0),IF($D15=2,VLOOKUP(2,INDIRECT(第2問問題レベル,0),3,0),IF($D15=3,VLOOKUP(3,INDIRECT(第3問問題レベル,0),3,0),IF($D15=4,VLOOKUP(4,INDIRECT(第4問問題レベル,0),3,0),IF($D15=5,VLOOKUP(5,INDIRECT(第5問問題レベル,0),3,0),IF($D15=6,VLOOKUP(6,INDIRECT(第6問問題レベル,0),3,0),0))))))</f>
        <v>0</v>
      </c>
      <c r="W15" s="18" t="str">
        <f ca="1">IF(V15=1,"にん（ひとり）",IF(V15=2,"にん（ふたり）","にん"))</f>
        <v>にん</v>
      </c>
      <c r="X15" s="18" t="s">
        <v>2583</v>
      </c>
      <c r="Y15" s="18"/>
      <c r="Z15" s="18"/>
      <c r="AA15" s="18" t="s">
        <v>2584</v>
      </c>
      <c r="AB15" s="28" t="s">
        <v>814</v>
      </c>
      <c r="AC15" s="18" t="s">
        <v>2585</v>
      </c>
      <c r="AD15" s="18"/>
      <c r="AE15" s="18"/>
      <c r="AF15" s="18" t="s">
        <v>2586</v>
      </c>
      <c r="AG15" s="18"/>
      <c r="AH15" s="18"/>
      <c r="AI15" s="18" t="s">
        <v>2587</v>
      </c>
      <c r="AJ15" s="3" t="str">
        <f t="shared" ca="1" si="3"/>
        <v>0にんの　オバケが　ダンスを　おどって　いました。あさになったのでなんにんかの　オバケが　かえりました。いまは、0にんの　オバケがおどって　います。なんにんの　オバケが　かえりましたか。</v>
      </c>
    </row>
    <row r="16" spans="1:36" ht="42.75">
      <c r="A16" s="3" t="s">
        <v>3468</v>
      </c>
      <c r="B16" s="3">
        <v>14</v>
      </c>
      <c r="C16" s="18">
        <f t="shared" ca="1" si="0"/>
        <v>0.81004361075472431</v>
      </c>
      <c r="D16" s="18">
        <f t="shared" ca="1" si="4"/>
        <v>8</v>
      </c>
      <c r="E16" s="18" t="s">
        <v>4067</v>
      </c>
      <c r="F16" s="18">
        <f t="shared" ca="1" si="9"/>
        <v>0</v>
      </c>
      <c r="G16" s="18" t="s">
        <v>2578</v>
      </c>
      <c r="H16" s="18"/>
      <c r="I16" s="18"/>
      <c r="J16" s="18"/>
      <c r="K16" s="18" t="s">
        <v>76</v>
      </c>
      <c r="L16" s="28" t="s">
        <v>814</v>
      </c>
      <c r="M16" s="18" t="s">
        <v>2588</v>
      </c>
      <c r="N16" s="18"/>
      <c r="O16" s="18"/>
      <c r="P16" s="18" t="s">
        <v>4068</v>
      </c>
      <c r="Q16" s="18">
        <f t="shared" ref="Q16:Q17" ca="1" si="16">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0</v>
      </c>
      <c r="R16" s="18" t="s">
        <v>2578</v>
      </c>
      <c r="S16" s="18" t="s">
        <v>41</v>
      </c>
      <c r="T16" s="28" t="s">
        <v>814</v>
      </c>
      <c r="U16" s="18" t="s">
        <v>2589</v>
      </c>
      <c r="V16" s="18"/>
      <c r="W16" s="18"/>
      <c r="X16" s="18" t="s">
        <v>2590</v>
      </c>
      <c r="Y16" s="18"/>
      <c r="Z16" s="18"/>
      <c r="AA16" s="18" t="s">
        <v>2591</v>
      </c>
      <c r="AB16" s="28" t="s">
        <v>814</v>
      </c>
      <c r="AC16" s="18"/>
      <c r="AD16" s="18"/>
      <c r="AE16" s="18"/>
      <c r="AF16" s="18"/>
      <c r="AG16" s="18"/>
      <c r="AH16" s="18"/>
      <c r="AI16" s="18"/>
      <c r="AJ16" s="3" t="str">
        <f t="shared" ca="1" si="3"/>
        <v>おにぎりが　0こ　ありました。とんくんが　こっそり　つまみぐいを　したので　0こに　なりました。とんくんは、なんこ　つまみぐいを　しましたか。</v>
      </c>
    </row>
    <row r="17" spans="1:36" ht="42.75">
      <c r="A17" s="3" t="s">
        <v>3468</v>
      </c>
      <c r="B17" s="3">
        <v>15</v>
      </c>
      <c r="C17" s="18">
        <f t="shared" ca="1" si="0"/>
        <v>0.17411520439782946</v>
      </c>
      <c r="D17" s="18">
        <f t="shared" ca="1" si="4"/>
        <v>18</v>
      </c>
      <c r="E17" s="18" t="s">
        <v>4069</v>
      </c>
      <c r="F17" s="18">
        <f t="shared" ca="1" si="9"/>
        <v>0</v>
      </c>
      <c r="G17" s="18" t="str">
        <f ca="1">IF(MOD(F17,10)=0,"ぴき",IF(MOD(F17,10)=1,"ぴき",IF(MOD(F17,10)=6,"ぴき",IF(MOD(F17,10)=3,"びき","ひき"))))</f>
        <v>ぴき</v>
      </c>
      <c r="H17" s="18" t="s">
        <v>2594</v>
      </c>
      <c r="I17" s="18"/>
      <c r="J17" s="18"/>
      <c r="K17" s="18" t="s">
        <v>2595</v>
      </c>
      <c r="L17" s="28" t="s">
        <v>814</v>
      </c>
      <c r="M17" s="18" t="s">
        <v>2592</v>
      </c>
      <c r="N17" s="18"/>
      <c r="O17" s="18"/>
      <c r="P17" s="18" t="s">
        <v>2593</v>
      </c>
      <c r="Q17" s="18">
        <f t="shared" ca="1" si="16"/>
        <v>0</v>
      </c>
      <c r="R17" s="18" t="str">
        <f ca="1">IF(MOD(Q17,10)=0,"ぴき",IF(MOD(Q17,10)=1,"ぴき",IF(MOD(Q17,10)=6,"ぴき",IF(MOD(Q17,10)=3,"びき","ひき"))))</f>
        <v>ぴき</v>
      </c>
      <c r="S17" s="18" t="s">
        <v>108</v>
      </c>
      <c r="T17" s="28" t="s">
        <v>814</v>
      </c>
      <c r="U17" s="18" t="s">
        <v>2596</v>
      </c>
      <c r="V17" s="18"/>
      <c r="W17" s="18"/>
      <c r="X17" s="18" t="s">
        <v>2597</v>
      </c>
      <c r="Y17" s="18"/>
      <c r="Z17" s="18"/>
      <c r="AA17" s="18" t="s">
        <v>2598</v>
      </c>
      <c r="AB17" s="28" t="s">
        <v>814</v>
      </c>
      <c r="AC17" s="18"/>
      <c r="AD17" s="18"/>
      <c r="AE17" s="18"/>
      <c r="AF17" s="18"/>
      <c r="AG17" s="18"/>
      <c r="AH17" s="18"/>
      <c r="AI17" s="18"/>
      <c r="AJ17" s="3" t="str">
        <f t="shared" ca="1" si="3"/>
        <v>むしかごに　むしを　0ぴきいれて　ねました。あさ、おきるとむしかごの　むしは、0ぴきに　なっていました。ねている　あいだに　なんびきの　むしが　にげたのでしょう。</v>
      </c>
    </row>
    <row r="18" spans="1:36" ht="42.75">
      <c r="A18" s="3" t="s">
        <v>3468</v>
      </c>
      <c r="B18" s="3">
        <v>16</v>
      </c>
      <c r="C18" s="18">
        <f t="shared" ca="1" si="0"/>
        <v>0.60184812703347679</v>
      </c>
      <c r="D18" s="18">
        <f t="shared" ca="1" si="4"/>
        <v>12</v>
      </c>
      <c r="E18" s="18" t="s">
        <v>4070</v>
      </c>
      <c r="F18" s="18">
        <f t="shared" ca="1" si="9"/>
        <v>0</v>
      </c>
      <c r="G18" s="18" t="s">
        <v>2578</v>
      </c>
      <c r="H18" s="18"/>
      <c r="I18" s="18"/>
      <c r="J18" s="18"/>
      <c r="K18" s="18" t="s">
        <v>2599</v>
      </c>
      <c r="L18" s="28" t="s">
        <v>814</v>
      </c>
      <c r="M18" s="18" t="s">
        <v>4071</v>
      </c>
      <c r="N18" s="18">
        <f t="shared" ca="1" si="2"/>
        <v>0</v>
      </c>
      <c r="O18" s="18" t="s">
        <v>2550</v>
      </c>
      <c r="P18" s="18"/>
      <c r="Q18" s="18"/>
      <c r="R18" s="18"/>
      <c r="S18" s="18" t="s">
        <v>2600</v>
      </c>
      <c r="T18" s="28" t="s">
        <v>814</v>
      </c>
      <c r="U18" s="18" t="s">
        <v>2601</v>
      </c>
      <c r="V18" s="18"/>
      <c r="W18" s="18"/>
      <c r="X18" s="18" t="s">
        <v>2602</v>
      </c>
      <c r="Y18" s="18"/>
      <c r="Z18" s="18"/>
      <c r="AA18" s="18" t="s">
        <v>2603</v>
      </c>
      <c r="AB18" s="28" t="s">
        <v>814</v>
      </c>
      <c r="AC18" s="18"/>
      <c r="AD18" s="18"/>
      <c r="AE18" s="18"/>
      <c r="AF18" s="18"/>
      <c r="AG18" s="18"/>
      <c r="AH18" s="18"/>
      <c r="AI18" s="18"/>
      <c r="AJ18" s="3" t="str">
        <f t="shared" ca="1" si="3"/>
        <v>あさ、ゆきだるまを　0こ　つくりました。ゆうがた　みると　0こに　なって　いました。おひるの　あいだになんこ　とけて　しまったのでしょう。</v>
      </c>
    </row>
    <row r="19" spans="1:36" ht="57">
      <c r="A19" s="3" t="s">
        <v>3468</v>
      </c>
      <c r="B19" s="3">
        <v>17</v>
      </c>
      <c r="C19" s="18">
        <f t="shared" ca="1" si="0"/>
        <v>0.91268701601023394</v>
      </c>
      <c r="D19" s="18">
        <f t="shared" ca="1" si="4"/>
        <v>3</v>
      </c>
      <c r="E19" s="18" t="s">
        <v>4072</v>
      </c>
      <c r="F19" s="18">
        <f t="shared" ca="1" si="9"/>
        <v>9</v>
      </c>
      <c r="G19" s="18" t="str">
        <f ca="1">IF(MOD(F19,10)=0,"ぴき",IF(MOD(F19,10)=1,"ぴき",IF(MOD(F19,10)=6,"ぴき",IF(MOD(F19,10)=3,"びき","ひき"))))</f>
        <v>ひき</v>
      </c>
      <c r="H19" s="18" t="s">
        <v>2604</v>
      </c>
      <c r="I19" s="18"/>
      <c r="J19" s="18"/>
      <c r="K19" s="18" t="s">
        <v>2605</v>
      </c>
      <c r="L19" s="28" t="s">
        <v>814</v>
      </c>
      <c r="M19" s="18" t="s">
        <v>2606</v>
      </c>
      <c r="N19" s="18"/>
      <c r="O19" s="18"/>
      <c r="P19" s="18" t="s">
        <v>2607</v>
      </c>
      <c r="Q19" s="18"/>
      <c r="R19" s="18"/>
      <c r="S19" s="18" t="s">
        <v>2608</v>
      </c>
      <c r="T19" s="28" t="s">
        <v>814</v>
      </c>
      <c r="U19" s="18" t="s">
        <v>2609</v>
      </c>
      <c r="V19" s="18">
        <f t="shared" ref="V19:V20" ca="1" si="17">IF($D19=1,VLOOKUP(1,INDIRECT(第1問問題レベル,0),3,0),IF($D19=2,VLOOKUP(2,INDIRECT(第2問問題レベル,0),3,0),IF($D19=3,VLOOKUP(3,INDIRECT(第3問問題レベル,0),3,0),IF($D19=4,VLOOKUP(4,INDIRECT(第4問問題レベル,0),3,0),IF($D19=5,VLOOKUP(5,INDIRECT(第5問問題レベル,0),3,0),IF($D19=6,VLOOKUP(6,INDIRECT(第6問問題レベル,0),3,0),0))))))</f>
        <v>3</v>
      </c>
      <c r="W19" s="18" t="str">
        <f ca="1">IF(MOD(V19,10)=0,"ぴき",IF(MOD(V19,10)=1,"ぴき",IF(MOD(V19,10)=6,"ぴき",IF(MOD(V19,10)=3,"びき","ひき"))))</f>
        <v>びき</v>
      </c>
      <c r="X19" s="18" t="s">
        <v>2610</v>
      </c>
      <c r="Y19" s="18"/>
      <c r="Z19" s="18"/>
      <c r="AA19" s="18" t="s">
        <v>2611</v>
      </c>
      <c r="AB19" s="28" t="s">
        <v>814</v>
      </c>
      <c r="AC19" s="18" t="s">
        <v>2612</v>
      </c>
      <c r="AD19" s="18"/>
      <c r="AE19" s="18"/>
      <c r="AF19" s="18" t="s">
        <v>2613</v>
      </c>
      <c r="AG19" s="18"/>
      <c r="AH19" s="18"/>
      <c r="AI19" s="18"/>
      <c r="AJ19" s="3" t="str">
        <f t="shared" ca="1" si="3"/>
        <v>なつの　おひるに　9ひきの　ありが　えさを　あつめて　いました。あつくなったので　なんびきかの　ありが　すに　かえりました。いまは、3びきの　ありが　えさを　あつめて　います。なんびきの　ありが　すに　かえりましたか。</v>
      </c>
    </row>
    <row r="20" spans="1:36" ht="57">
      <c r="A20" s="3" t="s">
        <v>3468</v>
      </c>
      <c r="B20" s="3">
        <v>18</v>
      </c>
      <c r="C20" s="18">
        <f t="shared" ca="1" si="0"/>
        <v>0.95670892514563755</v>
      </c>
      <c r="D20" s="18">
        <f t="shared" ca="1" si="4"/>
        <v>2</v>
      </c>
      <c r="E20" s="18" t="s">
        <v>4073</v>
      </c>
      <c r="F20" s="18">
        <f t="shared" ca="1" si="9"/>
        <v>12</v>
      </c>
      <c r="G20" s="18" t="str">
        <f ca="1">IF(F20=1,"にん（ひとり）",IF(F20=2,"にん（ふたり）","にん"))</f>
        <v>にん</v>
      </c>
      <c r="H20" s="18" t="s">
        <v>2241</v>
      </c>
      <c r="I20" s="18"/>
      <c r="J20" s="18"/>
      <c r="K20" s="18" t="s">
        <v>69</v>
      </c>
      <c r="L20" s="28" t="s">
        <v>814</v>
      </c>
      <c r="M20" s="18" t="s">
        <v>2614</v>
      </c>
      <c r="N20" s="18"/>
      <c r="O20" s="18"/>
      <c r="P20" s="18" t="s">
        <v>2620</v>
      </c>
      <c r="Q20" s="18"/>
      <c r="R20" s="18"/>
      <c r="S20" s="18" t="s">
        <v>2621</v>
      </c>
      <c r="T20" s="28" t="s">
        <v>814</v>
      </c>
      <c r="U20" s="18" t="s">
        <v>1157</v>
      </c>
      <c r="V20" s="18">
        <f t="shared" ca="1" si="17"/>
        <v>7</v>
      </c>
      <c r="W20" s="18" t="str">
        <f ca="1">IF(V20=1,"にん（ひとり）",IF(V20=2,"にん（ふたり）","にん"))</f>
        <v>にん</v>
      </c>
      <c r="X20" s="18" t="s">
        <v>2615</v>
      </c>
      <c r="Y20" s="18"/>
      <c r="Z20" s="18"/>
      <c r="AA20" s="18" t="s">
        <v>2616</v>
      </c>
      <c r="AB20" s="28" t="s">
        <v>814</v>
      </c>
      <c r="AC20" s="18" t="s">
        <v>2617</v>
      </c>
      <c r="AD20" s="18"/>
      <c r="AE20" s="18"/>
      <c r="AF20" s="18" t="s">
        <v>2618</v>
      </c>
      <c r="AG20" s="18"/>
      <c r="AH20" s="18"/>
      <c r="AI20" s="18" t="s">
        <v>2619</v>
      </c>
      <c r="AJ20" s="3" t="str">
        <f t="shared" ca="1" si="3"/>
        <v>きょうしつに　12にんの　こどもが　いました。あそびじかんになったので、うんどうじょうに　でていきました。きょうしつには、7にんの　こどもが　のこっています。なんにんの　こどもが　うんどうじょうに　でていきましたか。</v>
      </c>
    </row>
    <row r="21" spans="1:36" ht="28.5">
      <c r="A21" s="3" t="s">
        <v>3468</v>
      </c>
      <c r="B21" s="3">
        <v>19</v>
      </c>
      <c r="C21" s="18">
        <f t="shared" ca="1" si="0"/>
        <v>0.8428423252178231</v>
      </c>
      <c r="D21" s="18">
        <f t="shared" ca="1" si="4"/>
        <v>6</v>
      </c>
      <c r="E21" s="18" t="s">
        <v>2626</v>
      </c>
      <c r="F21" s="18"/>
      <c r="H21" s="18" t="s">
        <v>4074</v>
      </c>
      <c r="I21" s="18">
        <f t="shared" ref="I21:I23" ca="1" si="18">IF($D21=1,VLOOKUP(1,INDIRECT(第1問問題レベル,0),2,0),IF($D21=2,VLOOKUP(2,INDIRECT(第2問問題レベル,0),2,0),IF($D21=3,VLOOKUP(3,INDIRECT(第3問問題レベル,0),2,0),IF($D21=4,VLOOKUP(4,INDIRECT(第4問問題レベル,0),2,0),IF($D21=5,VLOOKUP(5,INDIRECT(第5問問題レベル,0),2,0),IF($D21=6,VLOOKUP(6,INDIRECT(第6問問題レベル,0),2,0),0))))))</f>
        <v>8</v>
      </c>
      <c r="J21" s="3" t="str">
        <f ca="1">IF(MOD(I21,10)=0,"ぽん",IF(MOD(I21,10)=1,"ぽん",IF(MOD(I21,10)=6,"ぽん",IF(MOD(I21,10)=3,"ぼん","ほん"))))</f>
        <v>ほん</v>
      </c>
      <c r="K21" s="18" t="s">
        <v>2627</v>
      </c>
      <c r="L21" s="28" t="s">
        <v>814</v>
      </c>
      <c r="M21" s="18" t="s">
        <v>2522</v>
      </c>
      <c r="N21" s="18"/>
      <c r="O21" s="18"/>
      <c r="P21" s="18" t="s">
        <v>4075</v>
      </c>
      <c r="Q21" s="18">
        <f t="shared" ref="Q21" ca="1" si="19">IF($D21=1,VLOOKUP(1,INDIRECT(第1問問題レベル,0),3,0),IF($D21=2,VLOOKUP(2,INDIRECT(第2問問題レベル,0),3,0),IF($D21=3,VLOOKUP(3,INDIRECT(第3問問題レベル,0),3,0),IF($D21=4,VLOOKUP(4,INDIRECT(第4問問題レベル,0),3,0),IF($D21=5,VLOOKUP(5,INDIRECT(第5問問題レベル,0),3,0),IF($D21=6,VLOOKUP(6,INDIRECT(第6問問題レベル,0),3,0),0))))))</f>
        <v>1</v>
      </c>
      <c r="R21" s="3" t="str">
        <f ca="1">IF(MOD(Q21,10)=0,"ぽん",IF(MOD(Q21,10)=1,"ぽん",IF(MOD(Q21,10)=6,"ぽん",IF(MOD(Q21,10)=3,"ぼん","ほん"))))</f>
        <v>ぽん</v>
      </c>
      <c r="S21" s="18" t="s">
        <v>2628</v>
      </c>
      <c r="T21" s="28" t="s">
        <v>814</v>
      </c>
      <c r="U21" s="18" t="s">
        <v>470</v>
      </c>
      <c r="V21" s="18"/>
      <c r="W21" s="18"/>
      <c r="X21" s="18" t="s">
        <v>2629</v>
      </c>
      <c r="Y21" s="18"/>
      <c r="Z21" s="18"/>
      <c r="AA21" s="18" t="s">
        <v>2630</v>
      </c>
      <c r="AB21" s="28" t="s">
        <v>814</v>
      </c>
      <c r="AC21" s="18"/>
      <c r="AD21" s="18"/>
      <c r="AE21" s="18"/>
      <c r="AF21" s="18"/>
      <c r="AG21" s="18"/>
      <c r="AH21" s="18"/>
      <c r="AI21" s="18"/>
      <c r="AJ21" s="3" t="str">
        <f t="shared" ca="1" si="3"/>
        <v>たけやぶに　たけのこが　8ほんはえています。なんぼんか　ぬいて　1ぽん　のこします。なんぼん　ぬけば　よいでしょう。</v>
      </c>
    </row>
    <row r="22" spans="1:36" ht="42.75">
      <c r="A22" s="3" t="s">
        <v>3468</v>
      </c>
      <c r="B22" s="3">
        <v>20</v>
      </c>
      <c r="C22" s="18">
        <f t="shared" ca="1" si="0"/>
        <v>0.80249700635097698</v>
      </c>
      <c r="D22" s="18">
        <f t="shared" ca="1" si="4"/>
        <v>9</v>
      </c>
      <c r="E22" s="18" t="s">
        <v>2631</v>
      </c>
      <c r="F22" s="18"/>
      <c r="H22" s="18" t="s">
        <v>4076</v>
      </c>
      <c r="I22" s="18">
        <f t="shared" ca="1" si="18"/>
        <v>0</v>
      </c>
      <c r="J22" s="3" t="str">
        <f ca="1">IF(MOD(I22,10)=0,"ぽん",IF(MOD(I22,10)=1,"ぽん",IF(MOD(I22,10)=6,"ぽん",IF(MOD(I22,10)=3,"ぼん","ほん"))))</f>
        <v>ぽん</v>
      </c>
      <c r="K22" s="18" t="s">
        <v>2635</v>
      </c>
      <c r="L22" s="28" t="s">
        <v>814</v>
      </c>
      <c r="M22" s="18" t="s">
        <v>2632</v>
      </c>
      <c r="N22" s="18"/>
      <c r="O22" s="18"/>
      <c r="P22" s="18" t="s">
        <v>2637</v>
      </c>
      <c r="Q22" s="18"/>
      <c r="R22" s="18"/>
      <c r="S22" s="18" t="s">
        <v>2636</v>
      </c>
      <c r="T22" s="28" t="s">
        <v>814</v>
      </c>
      <c r="U22" s="18" t="s">
        <v>2764</v>
      </c>
      <c r="V22" s="18"/>
      <c r="W22" s="18"/>
      <c r="X22" s="18" t="s">
        <v>2633</v>
      </c>
      <c r="Y22" s="18">
        <f t="shared" ref="Y22" ca="1" si="20">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0</v>
      </c>
      <c r="Z22" s="3" t="str">
        <f ca="1">IF(MOD(Y22,10)=0,"ぽん",IF(MOD(Y22,10)=1,"ぽん",IF(MOD(Y22,10)=6,"ぽん",IF(MOD(Y22,10)=3,"ぼん","ほん"))))</f>
        <v>ぽん</v>
      </c>
      <c r="AA22" s="18" t="s">
        <v>2634</v>
      </c>
      <c r="AB22" s="28" t="s">
        <v>814</v>
      </c>
      <c r="AC22" s="18" t="s">
        <v>2638</v>
      </c>
      <c r="AD22" s="18"/>
      <c r="AE22" s="18"/>
      <c r="AF22" s="18" t="s">
        <v>2639</v>
      </c>
      <c r="AG22" s="18"/>
      <c r="AH22" s="18"/>
      <c r="AI22" s="18" t="s">
        <v>2640</v>
      </c>
      <c r="AJ22" s="3" t="str">
        <f t="shared" ca="1" si="3"/>
        <v>ひが　ついた　ろうそくが　0ぽん　ありました。かぜが　ふいて　なんぼんか　ひがきえました。いま　ひがついているのは、0ぽんです。なんぼんの　ろうそくの　ひが、きえたのでしょう。</v>
      </c>
    </row>
    <row r="23" spans="1:36" ht="42.75">
      <c r="A23" s="3" t="s">
        <v>3468</v>
      </c>
      <c r="B23" s="3">
        <v>21</v>
      </c>
      <c r="C23" s="18">
        <f t="shared" ca="1" si="0"/>
        <v>1.753537775664471E-2</v>
      </c>
      <c r="D23" s="18">
        <f t="shared" ca="1" si="4"/>
        <v>22</v>
      </c>
      <c r="E23" s="18" t="s">
        <v>236</v>
      </c>
      <c r="F23" s="18"/>
      <c r="G23" s="18"/>
      <c r="H23" s="18" t="s">
        <v>3861</v>
      </c>
      <c r="I23" s="18">
        <f t="shared" ca="1" si="18"/>
        <v>0</v>
      </c>
      <c r="J23" s="18" t="s">
        <v>2641</v>
      </c>
      <c r="K23" s="18" t="s">
        <v>51</v>
      </c>
      <c r="L23" s="28" t="s">
        <v>814</v>
      </c>
      <c r="M23" s="18" t="s">
        <v>2642</v>
      </c>
      <c r="N23" s="18"/>
      <c r="O23" s="18"/>
      <c r="P23" s="18" t="s">
        <v>4077</v>
      </c>
      <c r="Q23" s="18">
        <f t="shared" ref="Q23:Q24" ca="1" si="21">IF($D23=1,VLOOKUP(1,INDIRECT(第1問問題レベル,0),3,0),IF($D23=2,VLOOKUP(2,INDIRECT(第2問問題レベル,0),3,0),IF($D23=3,VLOOKUP(3,INDIRECT(第3問問題レベル,0),3,0),IF($D23=4,VLOOKUP(4,INDIRECT(第4問問題レベル,0),3,0),IF($D23=5,VLOOKUP(5,INDIRECT(第5問問題レベル,0),3,0),IF($D23=6,VLOOKUP(6,INDIRECT(第6問問題レベル,0),3,0),0))))))</f>
        <v>0</v>
      </c>
      <c r="R23" s="18" t="s">
        <v>2643</v>
      </c>
      <c r="S23" s="18" t="s">
        <v>2644</v>
      </c>
      <c r="T23" s="28" t="s">
        <v>814</v>
      </c>
      <c r="U23" s="18" t="s">
        <v>2645</v>
      </c>
      <c r="V23" s="18"/>
      <c r="W23" s="18"/>
      <c r="X23" s="18" t="s">
        <v>2646</v>
      </c>
      <c r="Y23" s="18"/>
      <c r="Z23" s="18"/>
      <c r="AA23" s="18" t="s">
        <v>2647</v>
      </c>
      <c r="AB23" s="28" t="s">
        <v>814</v>
      </c>
      <c r="AC23" s="18"/>
      <c r="AD23" s="18"/>
      <c r="AE23" s="18"/>
      <c r="AF23" s="18"/>
      <c r="AG23" s="18"/>
      <c r="AH23" s="18"/>
      <c r="AI23" s="18"/>
      <c r="AJ23" s="3" t="str">
        <f t="shared" ca="1" si="3"/>
        <v>ちゅうしゃじょうに　くるまが　0だい　とまって　いました。なんだいか　でて　いったので　0だい　のこりました。なんだい　でて　いったのでしょう。</v>
      </c>
    </row>
    <row r="24" spans="1:36" ht="42.75">
      <c r="A24" s="3" t="s">
        <v>3468</v>
      </c>
      <c r="B24" s="3">
        <v>22</v>
      </c>
      <c r="C24" s="18">
        <f t="shared" ca="1" si="0"/>
        <v>0.47580789477588692</v>
      </c>
      <c r="D24" s="18">
        <f t="shared" ca="1" si="4"/>
        <v>15</v>
      </c>
      <c r="E24" s="18" t="s">
        <v>4078</v>
      </c>
      <c r="F24" s="18">
        <f t="shared" ca="1" si="9"/>
        <v>0</v>
      </c>
      <c r="G24" s="18" t="s">
        <v>2648</v>
      </c>
      <c r="H24" s="18"/>
      <c r="I24" s="18"/>
      <c r="J24" s="18"/>
      <c r="K24" s="18" t="s">
        <v>76</v>
      </c>
      <c r="L24" s="28" t="s">
        <v>814</v>
      </c>
      <c r="M24" s="18" t="s">
        <v>2649</v>
      </c>
      <c r="N24" s="18"/>
      <c r="O24" s="18"/>
      <c r="P24" s="18" t="s">
        <v>4079</v>
      </c>
      <c r="Q24" s="18">
        <f t="shared" ca="1" si="21"/>
        <v>0</v>
      </c>
      <c r="R24" s="18" t="s">
        <v>2648</v>
      </c>
      <c r="S24" s="18" t="s">
        <v>2644</v>
      </c>
      <c r="T24" s="28" t="s">
        <v>814</v>
      </c>
      <c r="U24" s="18" t="s">
        <v>2650</v>
      </c>
      <c r="V24" s="18"/>
      <c r="W24" s="18"/>
      <c r="X24" s="18" t="s">
        <v>2651</v>
      </c>
      <c r="Y24" s="18"/>
      <c r="Z24" s="18"/>
      <c r="AA24" s="18" t="s">
        <v>2652</v>
      </c>
      <c r="AB24" s="28" t="s">
        <v>814</v>
      </c>
      <c r="AC24" s="18"/>
      <c r="AD24" s="18"/>
      <c r="AE24" s="18"/>
      <c r="AF24" s="18"/>
      <c r="AG24" s="18"/>
      <c r="AH24" s="18"/>
      <c r="AI24" s="18"/>
      <c r="AJ24" s="3" t="str">
        <f t="shared" ca="1" si="3"/>
        <v>おりがみが　0まい　ありました。おたのしみかいでつかったら　0まい　のこりました。おたのしみかいで　なんまい　つかいましたか。</v>
      </c>
    </row>
    <row r="25" spans="1:36" ht="57">
      <c r="A25" s="3" t="s">
        <v>3468</v>
      </c>
      <c r="B25" s="3">
        <v>23</v>
      </c>
      <c r="C25" s="18">
        <f t="shared" ca="1" si="0"/>
        <v>0.37836471060848742</v>
      </c>
      <c r="D25" s="18">
        <f t="shared" ca="1" si="4"/>
        <v>17</v>
      </c>
      <c r="E25" s="18" t="s">
        <v>2653</v>
      </c>
      <c r="F25" s="18"/>
      <c r="G25" s="18"/>
      <c r="H25" s="18" t="s">
        <v>3665</v>
      </c>
      <c r="I25" s="18">
        <f t="shared" ref="I25" ca="1" si="22">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0</v>
      </c>
      <c r="J25" s="18" t="s">
        <v>2530</v>
      </c>
      <c r="K25" s="18" t="s">
        <v>51</v>
      </c>
      <c r="L25" s="28" t="s">
        <v>814</v>
      </c>
      <c r="M25" s="18" t="s">
        <v>2659</v>
      </c>
      <c r="N25" s="18"/>
      <c r="O25" s="18"/>
      <c r="P25" s="18" t="s">
        <v>2654</v>
      </c>
      <c r="Q25" s="18"/>
      <c r="R25" s="18"/>
      <c r="S25" s="18" t="s">
        <v>2655</v>
      </c>
      <c r="T25" s="28" t="s">
        <v>814</v>
      </c>
      <c r="U25" s="18" t="s">
        <v>2609</v>
      </c>
      <c r="V25" s="18">
        <f t="shared" ref="V25" ca="1" si="23">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0</v>
      </c>
      <c r="W25" s="18" t="s">
        <v>2530</v>
      </c>
      <c r="X25" s="18" t="s">
        <v>2656</v>
      </c>
      <c r="Y25" s="18"/>
      <c r="Z25" s="18"/>
      <c r="AA25" s="18" t="s">
        <v>2616</v>
      </c>
      <c r="AB25" s="28" t="s">
        <v>814</v>
      </c>
      <c r="AC25" s="18" t="s">
        <v>2657</v>
      </c>
      <c r="AD25" s="18"/>
      <c r="AE25" s="18"/>
      <c r="AF25" s="18" t="s">
        <v>2658</v>
      </c>
      <c r="AG25" s="18"/>
      <c r="AH25" s="18"/>
      <c r="AI25" s="18"/>
      <c r="AJ25" s="3" t="str">
        <f t="shared" ca="1" si="3"/>
        <v>でんせんに　すずめが　0わ　とまって　いました。おおきな　おとに　おどろいて　にげてしまった　すずめが　います。いまは、0わの　すずめが　のこっています。なんわの　すずめが　にげたのでしょう。</v>
      </c>
    </row>
    <row r="27" spans="1:36" ht="28.5">
      <c r="A27" s="3" t="s">
        <v>3469</v>
      </c>
      <c r="B27" s="3">
        <v>1</v>
      </c>
      <c r="C27" s="18">
        <f t="shared" ca="1" si="0"/>
        <v>0.38964173406116343</v>
      </c>
      <c r="D27" s="18">
        <f ca="1">RANK(C27,C$27:C$32,0)</f>
        <v>5</v>
      </c>
      <c r="E27" s="18" t="s">
        <v>52</v>
      </c>
      <c r="F27" s="18">
        <f t="shared" ref="F27:F32" ca="1" si="24">IF($D27=1,VLOOKUP(1,INDIRECT(第1問問題レベル,0),2,0),IF($D27=2,VLOOKUP(2,INDIRECT(第2問問題レベル,0),2,0),IF($D27=3,VLOOKUP(3,INDIRECT(第3問問題レベル,0),2,0),IF($D27=4,VLOOKUP(4,INDIRECT(第4問問題レベル,0),2,0),IF($D27=5,VLOOKUP(5,INDIRECT(第5問問題レベル,0),2,0),IF($D27=6,VLOOKUP(6,INDIRECT(第6問問題レベル,0),2,0),0))))))</f>
        <v>6</v>
      </c>
      <c r="G27" s="18" t="s">
        <v>2550</v>
      </c>
      <c r="H27" s="18"/>
      <c r="I27" s="18"/>
      <c r="J27" s="18"/>
      <c r="K27" s="18" t="s">
        <v>76</v>
      </c>
      <c r="L27" s="28" t="s">
        <v>814</v>
      </c>
      <c r="M27" s="18" t="s">
        <v>4080</v>
      </c>
      <c r="N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2</f>
        <v>4</v>
      </c>
      <c r="O27" s="18" t="str">
        <f ca="1">IF(N27=1,"にん（ひとり）",IF(N27=2,"にん（ふたり）","にん"))</f>
        <v>にん</v>
      </c>
      <c r="P27" s="18" t="s">
        <v>4081</v>
      </c>
      <c r="Q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2</v>
      </c>
      <c r="R27" s="18" t="s">
        <v>2578</v>
      </c>
      <c r="S27" s="18" t="s">
        <v>2622</v>
      </c>
      <c r="T27" s="28" t="s">
        <v>814</v>
      </c>
      <c r="U27" s="18" t="s">
        <v>2623</v>
      </c>
      <c r="V27" s="18"/>
      <c r="W27" s="18"/>
      <c r="X27" s="18" t="s">
        <v>2624</v>
      </c>
      <c r="Y27" s="18"/>
      <c r="Z27" s="18"/>
      <c r="AA27" s="18" t="s">
        <v>2625</v>
      </c>
      <c r="AB27" s="28" t="s">
        <v>814</v>
      </c>
      <c r="AC27" s="18"/>
      <c r="AD27" s="18"/>
      <c r="AE27" s="18"/>
      <c r="AF27" s="18"/>
      <c r="AG27" s="18"/>
      <c r="AH27" s="18"/>
      <c r="AI27" s="18"/>
      <c r="AJ27" s="3" t="str">
        <f ca="1">E27&amp;F27&amp;G27&amp;H27&amp;I27&amp;J27&amp;K27&amp;M27&amp;N27&amp;O27&amp;P27&amp;Q27&amp;R27&amp;S27&amp;U27&amp;V27&amp;W27&amp;X27&amp;Y27&amp;Z27&amp;AA27&amp;AC27&amp;AD27&amp;AE27&amp;AF27&amp;AG27&amp;AH27&amp;AI27</f>
        <v>おさらに　いちごが　6こ　ありました。こども　4にんが　たべて　2このこりました。こどもたちは、いちごを　なんこ　たべましたか。</v>
      </c>
    </row>
    <row r="28" spans="1:36" ht="57">
      <c r="A28" s="3" t="s">
        <v>3469</v>
      </c>
      <c r="B28" s="3">
        <v>2</v>
      </c>
      <c r="C28" s="18">
        <f t="shared" ca="1" si="0"/>
        <v>0.68457347754363296</v>
      </c>
      <c r="D28" s="18">
        <f t="shared" ref="D28:D32" ca="1" si="25">RANK(C28,C$27:C$32,0)</f>
        <v>3</v>
      </c>
      <c r="E28" s="18" t="s">
        <v>4082</v>
      </c>
      <c r="F28" s="18">
        <f t="shared" ca="1" si="24"/>
        <v>9</v>
      </c>
      <c r="G28" s="18" t="s">
        <v>2550</v>
      </c>
      <c r="H28" s="18" t="s">
        <v>31</v>
      </c>
      <c r="I28" s="18"/>
      <c r="J28" s="18"/>
      <c r="K28" s="18"/>
      <c r="L28" s="28" t="s">
        <v>814</v>
      </c>
      <c r="M28" s="18"/>
      <c r="N28" s="18">
        <f ca="1">INT(IF($D28=1,VLOOKUP(1,INDIRECT(第1問問題レベル,0),2,0),IF($D28=2,VLOOKUP(2,INDIRECT(第2問問題レベル,0),2,0),IF($D28=3,VLOOKUP(3,INDIRECT(第3問問題レベル,0),2,0),IF($D28=4,VLOOKUP(4,INDIRECT(第4問問題レベル,0),2,0),IF($D28=5,VLOOKUP(5,INDIRECT(第5問問題レベル,0),2,0),IF($D28=6,VLOOKUP(6,INDIRECT(第6問問題レベル,0),2,0),0))))))/2)+1</f>
        <v>5</v>
      </c>
      <c r="O28" s="18" t="str">
        <f ca="1">IF(N28=1,"にん（ひとり）",IF(N28=2,"にん（ふたり）","にん"))</f>
        <v>にん</v>
      </c>
      <c r="P28" s="18" t="s">
        <v>4083</v>
      </c>
      <c r="Q28" s="18">
        <f ca="1">IF($D28=1,VLOOKUP(1,INDIRECT(第1問問題レベル,0),3,0),IF($D28=2,VLOOKUP(2,INDIRECT(第2問問題レベル,0),3,0),IF($D28=3,VLOOKUP(3,INDIRECT(第3問問題レベル,0),3,0),IF($D28=4,VLOOKUP(4,INDIRECT(第4問問題レベル,0),3,0),IF($D28=5,VLOOKUP(5,INDIRECT(第5問問題レベル,0),3,0),IF($D28=6,VLOOKUP(6,INDIRECT(第6問問題レベル,0),3,0),0))))))</f>
        <v>3</v>
      </c>
      <c r="R28" s="18" t="s">
        <v>2560</v>
      </c>
      <c r="S28" s="18" t="s">
        <v>41</v>
      </c>
      <c r="T28" s="28" t="s">
        <v>814</v>
      </c>
      <c r="U28" s="18" t="s">
        <v>1797</v>
      </c>
      <c r="V28" s="18"/>
      <c r="W28" s="18"/>
      <c r="X28" s="18" t="s">
        <v>2561</v>
      </c>
      <c r="Y28" s="18"/>
      <c r="Z28" s="18"/>
      <c r="AA28" s="18" t="s">
        <v>2562</v>
      </c>
      <c r="AB28" s="28" t="s">
        <v>814</v>
      </c>
      <c r="AC28" s="18"/>
      <c r="AD28" s="18"/>
      <c r="AE28" s="18"/>
      <c r="AF28" s="18"/>
      <c r="AG28" s="18"/>
      <c r="AH28" s="18"/>
      <c r="AI28" s="18"/>
      <c r="AJ28" s="3" t="str">
        <f ca="1">E28&amp;F28&amp;G28&amp;H28&amp;I28&amp;J28&amp;K28&amp;M28&amp;N28&amp;O28&amp;P28&amp;Q28&amp;R28&amp;S28&amp;U28&amp;V28&amp;W28&amp;X28&amp;Y28&amp;Z28&amp;AA28&amp;AC28&amp;AD28&amp;AE28&amp;AF28&amp;AG28&amp;AH28&amp;AI28</f>
        <v>おまんじゅうが　9こ　ありました。5にん　の　こどもが　たべたので　3こに　なりました。こどもは、おまんじゅうを　なんこ　たべたのでしょう。</v>
      </c>
    </row>
    <row r="29" spans="1:36" ht="57">
      <c r="A29" s="3" t="s">
        <v>3469</v>
      </c>
      <c r="B29" s="3">
        <v>3</v>
      </c>
      <c r="C29" s="18">
        <f t="shared" ca="1" si="0"/>
        <v>0.85571092545264937</v>
      </c>
      <c r="D29" s="18">
        <f t="shared" ca="1" si="25"/>
        <v>2</v>
      </c>
      <c r="E29" s="18" t="s">
        <v>1344</v>
      </c>
      <c r="F29" s="18">
        <f t="shared" ca="1" si="24"/>
        <v>12</v>
      </c>
      <c r="G29" s="18" t="s">
        <v>2477</v>
      </c>
      <c r="H29" s="18" t="s">
        <v>2512</v>
      </c>
      <c r="I29" s="18"/>
      <c r="J29" s="18"/>
      <c r="K29" s="18" t="s">
        <v>2513</v>
      </c>
      <c r="L29" s="28" t="s">
        <v>814</v>
      </c>
      <c r="M29" s="18"/>
      <c r="N29" s="18">
        <f ca="1">IF($D29=1,VLOOKUP(1,INDIRECT(第1問問題レベル,0),2,0),IF($D29=2,VLOOKUP(2,INDIRECT(第2問問題レベル,0),2,0),IF($D29=3,VLOOKUP(3,INDIRECT(第3問問題レベル,0),2,0),IF($D29=4,VLOOKUP(4,INDIRECT(第4問問題レベル,0),2,0),IF($D29=5,VLOOKUP(5,INDIRECT(第5問問題レベル,0),2,0),IF($D29=6,VLOOKUP(6,INDIRECT(第6問問題レベル,0),2,0),0))))))*2</f>
        <v>24</v>
      </c>
      <c r="O29" s="18" t="str">
        <f ca="1">IF(N29=1,"にん（ひとり）",IF(N29=2,"にん（ふたり）","にん"))</f>
        <v>にん</v>
      </c>
      <c r="P29" s="18" t="s">
        <v>3488</v>
      </c>
      <c r="Q29" s="18"/>
      <c r="R29" s="18"/>
      <c r="S29" s="18" t="s">
        <v>2514</v>
      </c>
      <c r="T29" s="28" t="s">
        <v>814</v>
      </c>
      <c r="U29" s="18" t="s">
        <v>46</v>
      </c>
      <c r="V29" s="18">
        <f ca="1">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7</v>
      </c>
      <c r="W29" s="18" t="s">
        <v>2515</v>
      </c>
      <c r="X29" s="18" t="s">
        <v>2516</v>
      </c>
      <c r="Y29" s="18"/>
      <c r="Z29" s="18"/>
      <c r="AA29" s="18" t="s">
        <v>2517</v>
      </c>
      <c r="AB29" s="28" t="s">
        <v>814</v>
      </c>
      <c r="AC29" s="18" t="s">
        <v>2518</v>
      </c>
      <c r="AD29" s="18"/>
      <c r="AE29" s="18"/>
      <c r="AF29" s="18" t="s">
        <v>2519</v>
      </c>
      <c r="AG29" s="18"/>
      <c r="AH29" s="18"/>
      <c r="AI29" s="18"/>
      <c r="AJ29" s="3" t="str">
        <f ca="1">E29&amp;F29&amp;G29&amp;H29&amp;I29&amp;J29&amp;K29&amp;M29&amp;N29&amp;O29&amp;P29&amp;Q29&amp;R29&amp;S29&amp;U29&amp;V29&amp;W29&amp;X29&amp;Y29&amp;Z29&amp;AA29&amp;AC29&amp;AD29&amp;AE29&amp;AF29&amp;AG29&amp;AH29&amp;AI29</f>
        <v>こうえんで　12わの　ハトがえさを　たべて　いました。24にんの　こどもが　あそびに　きたので　にげて　しまいました。いまは、7わの　ハトがえさを　たべています。にげたのは、なんわですか。</v>
      </c>
    </row>
    <row r="30" spans="1:36" ht="57">
      <c r="A30" s="3" t="s">
        <v>3469</v>
      </c>
      <c r="B30" s="3">
        <v>4</v>
      </c>
      <c r="C30" s="18">
        <f t="shared" ca="1" si="0"/>
        <v>0.46330275440085378</v>
      </c>
      <c r="D30" s="18">
        <f t="shared" ca="1" si="25"/>
        <v>4</v>
      </c>
      <c r="E30" s="18" t="s">
        <v>3840</v>
      </c>
      <c r="F30" s="18">
        <f t="shared" ca="1" si="24"/>
        <v>8</v>
      </c>
      <c r="G30" s="18" t="s">
        <v>2492</v>
      </c>
      <c r="H30" s="18"/>
      <c r="I30" s="18"/>
      <c r="J30" s="18"/>
      <c r="K30" s="18" t="s">
        <v>76</v>
      </c>
      <c r="L30" s="28" t="s">
        <v>814</v>
      </c>
      <c r="M30" s="18"/>
      <c r="N30" s="18">
        <f ca="1">INT((IF($D30=1,VLOOKUP(1,INDIRECT(第1問問題レベル,0),2,0),IF($D30=2,VLOOKUP(2,INDIRECT(第2問問題レベル,0),2,0),IF($D30=3,VLOOKUP(3,INDIRECT(第3問問題レベル,0),2,0),IF($D30=4,VLOOKUP(4,INDIRECT(第4問問題レベル,0),2,0),IF($D30=5,VLOOKUP(5,INDIRECT(第5問問題レベル,0),2,0),IF($D30=6,VLOOKUP(6,INDIRECT(第6問問題レベル,0),2,0),0)))))))/2)+1</f>
        <v>5</v>
      </c>
      <c r="O30" s="18" t="s">
        <v>3486</v>
      </c>
      <c r="P30" s="18" t="s">
        <v>3487</v>
      </c>
      <c r="Q30" s="18"/>
      <c r="R30" s="18"/>
      <c r="S30" s="18" t="s">
        <v>3485</v>
      </c>
      <c r="T30" s="28" t="s">
        <v>814</v>
      </c>
      <c r="U30" s="18"/>
      <c r="V30" s="18">
        <f ca="1">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4</v>
      </c>
      <c r="W30" s="18" t="s">
        <v>2492</v>
      </c>
      <c r="X30" s="18" t="s">
        <v>2502</v>
      </c>
      <c r="Y30" s="18"/>
      <c r="Z30" s="18"/>
      <c r="AA30" s="18"/>
      <c r="AB30" s="28" t="s">
        <v>814</v>
      </c>
      <c r="AC30" s="18" t="s">
        <v>2503</v>
      </c>
      <c r="AD30" s="18"/>
      <c r="AE30" s="18"/>
      <c r="AF30" s="18" t="s">
        <v>2504</v>
      </c>
      <c r="AG30" s="18"/>
      <c r="AH30" s="18"/>
      <c r="AI30" s="18" t="s">
        <v>2505</v>
      </c>
      <c r="AJ30" s="3" t="str">
        <f ca="1">E30&amp;F30&amp;G30&amp;H30&amp;I30&amp;J30&amp;K30&amp;M30&amp;N30&amp;O30&amp;P30&amp;Q30&amp;R30&amp;S30&amp;U30&amp;V30&amp;W30&amp;X30&amp;Y30&amp;Z30&amp;AA30&amp;AC30&amp;AD30&amp;AE30&amp;AF30&amp;AG30&amp;AH30&amp;AI30</f>
        <v>ふうせんが　8こ　ありました。5わ　の　からすが　つっついて　わったので4こに　なってしまいました。からすは、ふうせんを　いくつ　わったのでしょう。</v>
      </c>
    </row>
    <row r="31" spans="1:36" ht="42.75">
      <c r="A31" s="3" t="s">
        <v>3469</v>
      </c>
      <c r="B31" s="3">
        <v>5</v>
      </c>
      <c r="C31" s="18">
        <f t="shared" ca="1" si="0"/>
        <v>0.11535456043025771</v>
      </c>
      <c r="D31" s="18">
        <f t="shared" ca="1" si="25"/>
        <v>6</v>
      </c>
      <c r="E31" s="18" t="s">
        <v>274</v>
      </c>
      <c r="F31" s="18">
        <f t="shared" ca="1" si="24"/>
        <v>8</v>
      </c>
      <c r="G31" s="18" t="s">
        <v>342</v>
      </c>
      <c r="H31" s="18"/>
      <c r="I31" s="18"/>
      <c r="J31" s="18"/>
      <c r="K31" s="18" t="s">
        <v>31</v>
      </c>
      <c r="N31" s="18">
        <f ca="1">INT((IF($D31=1,VLOOKUP(1,INDIRECT(第1問問題レベル,0),2,0),IF($D31=2,VLOOKUP(2,INDIRECT(第2問問題レベル,0),2,0),IF($D31=3,VLOOKUP(3,INDIRECT(第3問問題レベル,0),2,0),IF($D31=4,VLOOKUP(4,INDIRECT(第4問問題レベル,0),2,0),IF($D31=5,VLOOKUP(5,INDIRECT(第5問問題レベル,0),2,0),IF($D31=6,VLOOKUP(6,INDIRECT(第6問問題レベル,0),2,0),0)))))))/2)+1</f>
        <v>5</v>
      </c>
      <c r="O31" s="18" t="str">
        <f ca="1">IF(N31=1,"にん（ひとり）",IF(N31=2,"にん（ふたり）","にん"))</f>
        <v>にん</v>
      </c>
      <c r="P31" s="18" t="s">
        <v>3490</v>
      </c>
      <c r="S31" s="18" t="s">
        <v>3764</v>
      </c>
      <c r="V31" s="18">
        <f ca="1">IF($D31=1,VLOOKUP(1,INDIRECT(第1問問題レベル,0),3,0),IF($D31=2,VLOOKUP(2,INDIRECT(第2問問題レベル,0),3,0),IF($D31=3,VLOOKUP(3,INDIRECT(第3問問題レベル,0),3,0),IF($D31=4,VLOOKUP(4,INDIRECT(第4問問題レベル,0),3,0),IF($D31=5,VLOOKUP(5,INDIRECT(第5問問題レベル,0),3,0),IF($D31=6,VLOOKUP(6,INDIRECT(第6問問題レベル,0),3,0),0))))))</f>
        <v>1</v>
      </c>
      <c r="W31" s="18" t="s">
        <v>342</v>
      </c>
      <c r="X31" s="18" t="s">
        <v>3491</v>
      </c>
      <c r="AC31" s="3" t="s">
        <v>3492</v>
      </c>
      <c r="AF31" s="3" t="s">
        <v>3493</v>
      </c>
      <c r="AI31" s="3" t="s">
        <v>3494</v>
      </c>
    </row>
    <row r="32" spans="1:36" ht="42.75">
      <c r="A32" s="3" t="s">
        <v>3469</v>
      </c>
      <c r="B32" s="3">
        <v>6</v>
      </c>
      <c r="C32" s="18">
        <f t="shared" ca="1" si="0"/>
        <v>0.95660168210161811</v>
      </c>
      <c r="D32" s="18">
        <f t="shared" ca="1" si="25"/>
        <v>1</v>
      </c>
      <c r="E32" s="18" t="s">
        <v>3688</v>
      </c>
      <c r="F32" s="18">
        <f t="shared" ca="1" si="24"/>
        <v>19</v>
      </c>
      <c r="G32" s="3" t="str">
        <f ca="1">IF(MOD(F32,10)=0,"ぽん",IF(MOD(F32,10)=1,"ぽん",IF(MOD(F32,10)=6,"ぽん",IF(MOD(F32,10)=3,"ぼん","ほん"))))</f>
        <v>ほん</v>
      </c>
      <c r="K32" s="18" t="s">
        <v>31</v>
      </c>
      <c r="N32" s="18">
        <f ca="1">INT((IF($D32=1,VLOOKUP(1,INDIRECT(第1問問題レベル,0),2,0),IF($D32=2,VLOOKUP(2,INDIRECT(第2問問題レベル,0),2,0),IF($D32=3,VLOOKUP(3,INDIRECT(第3問問題レベル,0),2,0),IF($D32=4,VLOOKUP(4,INDIRECT(第4問問題レベル,0),2,0),IF($D32=5,VLOOKUP(5,INDIRECT(第5問問題レベル,0),2,0),IF($D32=6,VLOOKUP(6,INDIRECT(第6問問題レベル,0),2,0),0)))))))/2)+1</f>
        <v>10</v>
      </c>
      <c r="O32" s="18" t="str">
        <f ca="1">IF(N32=1,"にん（ひとり）",IF(N32=2,"にん（ふたり）","にん"))</f>
        <v>にん</v>
      </c>
      <c r="P32" s="18" t="s">
        <v>3490</v>
      </c>
      <c r="S32" s="18" t="s">
        <v>3764</v>
      </c>
      <c r="V32" s="18">
        <f ca="1">IF($D32=1,VLOOKUP(1,INDIRECT(第1問問題レベル,0),3,0),IF($D32=2,VLOOKUP(2,INDIRECT(第2問問題レベル,0),3,0),IF($D32=3,VLOOKUP(3,INDIRECT(第3問問題レベル,0),3,0),IF($D32=4,VLOOKUP(4,INDIRECT(第4問問題レベル,0),3,0),IF($D32=5,VLOOKUP(5,INDIRECT(第5問問題レベル,0),3,0),IF($D32=6,VLOOKUP(6,INDIRECT(第6問問題レベル,0),3,0),0))))))</f>
        <v>1</v>
      </c>
      <c r="W32" s="3" t="str">
        <f ca="1">IF(MOD(V32,10)=0,"ぽん",IF(MOD(V32,10)=1,"ぽん",IF(MOD(V32,10)=6,"ぽん",IF(MOD(V32,10)=3,"ぼん","ほん"))))</f>
        <v>ぽん</v>
      </c>
      <c r="X32" s="18" t="s">
        <v>3491</v>
      </c>
      <c r="AC32" s="18" t="s">
        <v>3495</v>
      </c>
      <c r="AF32" s="18" t="s">
        <v>3494</v>
      </c>
    </row>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sheetData>
  <phoneticPr fontId="1"/>
  <pageMargins left="0.25" right="0.25" top="0.75" bottom="0.75" header="0.3" footer="0.3"/>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J43"/>
  <sheetViews>
    <sheetView topLeftCell="A24" workbookViewId="0">
      <selection activeCell="A24" sqref="A1:XFD1048576"/>
    </sheetView>
  </sheetViews>
  <sheetFormatPr defaultColWidth="9" defaultRowHeight="14.25"/>
  <cols>
    <col min="1" max="1" width="9" style="3"/>
    <col min="2" max="2" width="3.59765625" style="3" bestFit="1" customWidth="1"/>
    <col min="3" max="3" width="12.73046875" style="3" bestFit="1" customWidth="1"/>
    <col min="4" max="4" width="6.1328125" style="3" bestFit="1" customWidth="1"/>
    <col min="5" max="5" width="9" style="3"/>
    <col min="6" max="6" width="4.1328125" style="3" bestFit="1" customWidth="1"/>
    <col min="7" max="7" width="4" style="3" customWidth="1"/>
    <col min="8" max="8" width="9" style="3"/>
    <col min="9" max="9" width="4.1328125" style="3" bestFit="1" customWidth="1"/>
    <col min="10" max="10" width="4" style="3" customWidth="1"/>
    <col min="11" max="11" width="9" style="3"/>
    <col min="12" max="12" width="2.46484375" style="3" customWidth="1"/>
    <col min="13" max="13" width="9" style="3"/>
    <col min="14" max="14" width="4.1328125" style="3" bestFit="1" customWidth="1"/>
    <col min="15" max="15" width="4" style="3" customWidth="1"/>
    <col min="16" max="16" width="9" style="3"/>
    <col min="17" max="17" width="4.1328125" style="3" bestFit="1" customWidth="1"/>
    <col min="18" max="18" width="4" style="3" customWidth="1"/>
    <col min="19" max="19" width="9" style="3"/>
    <col min="20" max="20" width="2.46484375" style="3" customWidth="1"/>
    <col min="21" max="21" width="9" style="3"/>
    <col min="22" max="22" width="4.1328125" style="3" bestFit="1" customWidth="1"/>
    <col min="23" max="23" width="4" style="3" customWidth="1"/>
    <col min="24" max="24" width="9" style="3"/>
    <col min="25" max="25" width="4.1328125"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11</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11</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3468</v>
      </c>
      <c r="B3" s="3">
        <v>1</v>
      </c>
      <c r="C3" s="18">
        <f t="shared" ref="C3:C33" ca="1" si="0">RAND()</f>
        <v>0.33563757607407707</v>
      </c>
      <c r="D3" s="18">
        <f ca="1">RANK(C3,C$3:C$26,0)</f>
        <v>14</v>
      </c>
      <c r="E3" s="18" t="s">
        <v>3582</v>
      </c>
      <c r="F3" s="18">
        <f t="shared" ref="F3" ca="1" si="1">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G3" s="18" t="s">
        <v>2325</v>
      </c>
      <c r="H3" s="18"/>
      <c r="I3" s="18"/>
      <c r="J3" s="18"/>
      <c r="K3" s="18" t="s">
        <v>31</v>
      </c>
      <c r="L3" s="28" t="s">
        <v>814</v>
      </c>
      <c r="M3" s="18" t="s">
        <v>2327</v>
      </c>
      <c r="N3" s="18"/>
      <c r="O3" s="18"/>
      <c r="P3" s="18" t="s">
        <v>4084</v>
      </c>
      <c r="Q3" s="18">
        <f t="shared" ref="Q3" ca="1" si="2">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R3" s="18" t="s">
        <v>2326</v>
      </c>
      <c r="S3" s="18" t="s">
        <v>32</v>
      </c>
      <c r="T3" s="28" t="s">
        <v>814</v>
      </c>
      <c r="U3" s="18" t="s">
        <v>2328</v>
      </c>
      <c r="V3" s="18"/>
      <c r="W3" s="18"/>
      <c r="X3" s="18" t="s">
        <v>2329</v>
      </c>
      <c r="Y3" s="18"/>
      <c r="Z3" s="18"/>
      <c r="AA3" s="18" t="s">
        <v>2330</v>
      </c>
      <c r="AB3" s="28" t="s">
        <v>814</v>
      </c>
      <c r="AC3" s="18"/>
      <c r="AD3" s="18"/>
      <c r="AE3" s="18"/>
      <c r="AF3" s="18"/>
      <c r="AG3" s="18"/>
      <c r="AH3" s="18"/>
      <c r="AI3" s="18"/>
      <c r="AJ3" s="3" t="str">
        <f t="shared" ref="AJ3:AJ25" ca="1" si="3">E3&amp;F3&amp;G3&amp;H3&amp;I3&amp;J3&amp;K3&amp;M3&amp;N3&amp;O3&amp;P3&amp;Q3&amp;R3&amp;S3&amp;U3&amp;V3&amp;W3&amp;X3&amp;Y3&amp;Z3&amp;AA3&amp;AC3&amp;AD3&amp;AE3&amp;AF3&amp;AG3&amp;AH3&amp;AI3</f>
        <v>りんごが　0こ　ありました。なんこかもらったので　0こに　なりました。りんごを　なんこ　もらいましたか。</v>
      </c>
    </row>
    <row r="4" spans="1:36" ht="42.75">
      <c r="A4" s="3" t="s">
        <v>3468</v>
      </c>
      <c r="B4" s="3">
        <v>2</v>
      </c>
      <c r="C4" s="18">
        <f t="shared" ca="1" si="0"/>
        <v>0.13929047758358115</v>
      </c>
      <c r="D4" s="18">
        <f t="shared" ref="D4:D26" ca="1" si="4">RANK(C4,C$3:C$26,0)</f>
        <v>19</v>
      </c>
      <c r="E4" s="18" t="s">
        <v>226</v>
      </c>
      <c r="F4" s="18"/>
      <c r="G4" s="18"/>
      <c r="H4" s="18" t="s">
        <v>3663</v>
      </c>
      <c r="I4" s="18">
        <f t="shared" ref="I4" ca="1" si="5">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0</v>
      </c>
      <c r="J4" s="18" t="s">
        <v>2341</v>
      </c>
      <c r="K4" s="18" t="s">
        <v>2344</v>
      </c>
      <c r="L4" s="28" t="s">
        <v>814</v>
      </c>
      <c r="M4" s="18" t="s">
        <v>2343</v>
      </c>
      <c r="N4" s="18"/>
      <c r="O4" s="18"/>
      <c r="P4" s="18" t="s">
        <v>4043</v>
      </c>
      <c r="Q4" s="18">
        <f t="shared" ref="Q4:Q19" ca="1" si="6">IF($D4=1,VLOOKUP(1,INDIRECT(第1問問題レベル,0),2,0),IF($D4=2,VLOOKUP(2,INDIRECT(第2問問題レベル,0),2,0),IF($D4=3,VLOOKUP(3,INDIRECT(第3問問題レベル,0),2,0),IF($D4=4,VLOOKUP(4,INDIRECT(第4問問題レベル,0),2,0),IF($D4=5,VLOOKUP(5,INDIRECT(第5問問題レベル,0),2,0),IF($D4=6,VLOOKUP(6,INDIRECT(第6問問題レベル,0),2,0),0))))))</f>
        <v>0</v>
      </c>
      <c r="R4" s="18" t="s">
        <v>2342</v>
      </c>
      <c r="S4" s="18" t="s">
        <v>32</v>
      </c>
      <c r="T4" s="28" t="s">
        <v>814</v>
      </c>
      <c r="U4" s="18" t="s">
        <v>2345</v>
      </c>
      <c r="V4" s="18"/>
      <c r="W4" s="18"/>
      <c r="X4" s="18" t="s">
        <v>2346</v>
      </c>
      <c r="Y4" s="18"/>
      <c r="Z4" s="18"/>
      <c r="AA4" s="18" t="s">
        <v>2347</v>
      </c>
      <c r="AB4" s="28" t="s">
        <v>814</v>
      </c>
      <c r="AC4" s="18"/>
      <c r="AD4" s="18"/>
      <c r="AE4" s="18"/>
      <c r="AF4" s="18"/>
      <c r="AG4" s="18"/>
      <c r="AH4" s="18"/>
      <c r="AI4" s="18"/>
      <c r="AJ4" s="3" t="str">
        <f t="shared" ca="1" si="3"/>
        <v>こうたくんは、シールを　0まい　もっていました。おじさんに　もらったので　0まいに　なりました。おじさんは、シールを　なんまい　くれましたか。</v>
      </c>
    </row>
    <row r="5" spans="1:36" ht="57">
      <c r="A5" s="3" t="s">
        <v>3468</v>
      </c>
      <c r="B5" s="3">
        <v>3</v>
      </c>
      <c r="C5" s="18">
        <f t="shared" ca="1" si="0"/>
        <v>0.43251328125114219</v>
      </c>
      <c r="D5" s="18">
        <f t="shared" ca="1" si="4"/>
        <v>13</v>
      </c>
      <c r="E5" s="18" t="s">
        <v>4085</v>
      </c>
      <c r="F5" s="18">
        <f t="shared" ref="F5" ca="1" si="7">IF($D5=1,VLOOKUP(1,INDIRECT(第1問問題レベル,0),3,0),IF($D5=2,VLOOKUP(2,INDIRECT(第2問問題レベル,0),3,0),IF($D5=3,VLOOKUP(3,INDIRECT(第3問問題レベル,0),3,0),IF($D5=4,VLOOKUP(4,INDIRECT(第4問問題レベル,0),3,0),IF($D5=5,VLOOKUP(5,INDIRECT(第5問問題レベル,0),3,0),IF($D5=6,VLOOKUP(6,INDIRECT(第6問問題レベル,0),3,0),0))))))</f>
        <v>0</v>
      </c>
      <c r="G5" s="18" t="str">
        <f ca="1">IF(F5=1,"にん（ひとり）",IF(F5=2,"にん（ふたり）","にん"))</f>
        <v>にん</v>
      </c>
      <c r="H5" s="18" t="s">
        <v>2348</v>
      </c>
      <c r="I5" s="18"/>
      <c r="J5" s="18"/>
      <c r="K5" s="18" t="s">
        <v>82</v>
      </c>
      <c r="L5" s="28" t="s">
        <v>814</v>
      </c>
      <c r="M5" s="18" t="s">
        <v>3496</v>
      </c>
      <c r="N5" s="18"/>
      <c r="O5" s="18"/>
      <c r="P5" s="18" t="s">
        <v>2349</v>
      </c>
      <c r="Q5" s="18">
        <f t="shared" ca="1" si="6"/>
        <v>0</v>
      </c>
      <c r="R5" s="18" t="str">
        <f ca="1">IF(Q5=1,"にん（ひとり）",IF(Q5=2,"にん（ふたり）","にん"))</f>
        <v>にん</v>
      </c>
      <c r="S5" s="18" t="s">
        <v>32</v>
      </c>
      <c r="T5" s="28" t="s">
        <v>814</v>
      </c>
      <c r="U5" s="18" t="s">
        <v>2350</v>
      </c>
      <c r="V5" s="18"/>
      <c r="W5" s="18"/>
      <c r="X5" s="18" t="s">
        <v>2351</v>
      </c>
      <c r="Y5" s="18"/>
      <c r="Z5" s="18"/>
      <c r="AA5" s="18" t="s">
        <v>2352</v>
      </c>
      <c r="AB5" s="28" t="s">
        <v>814</v>
      </c>
      <c r="AC5" s="18"/>
      <c r="AD5" s="18"/>
      <c r="AE5" s="18"/>
      <c r="AF5" s="18"/>
      <c r="AG5" s="18"/>
      <c r="AH5" s="18"/>
      <c r="AI5" s="18"/>
      <c r="AJ5" s="3" t="str">
        <f t="shared" ca="1" si="3"/>
        <v>バスに　0にんの　おきゃくさんが　のって　いました。バスていで　おきゃくさんが　のってきたので、0にんに　なりました。なんにんの　おきゃくさんが、のって　きましたか。</v>
      </c>
    </row>
    <row r="6" spans="1:36" ht="42.75">
      <c r="A6" s="3" t="s">
        <v>3468</v>
      </c>
      <c r="B6" s="3">
        <v>4</v>
      </c>
      <c r="C6" s="18">
        <f t="shared" ca="1" si="0"/>
        <v>0.9179183707942733</v>
      </c>
      <c r="D6" s="18">
        <f t="shared" ca="1" si="4"/>
        <v>1</v>
      </c>
      <c r="E6" s="18" t="s">
        <v>2356</v>
      </c>
      <c r="F6" s="18"/>
      <c r="G6" s="18"/>
      <c r="H6" s="18" t="s">
        <v>4086</v>
      </c>
      <c r="I6" s="18">
        <f t="shared" ref="I6:I9" ca="1" si="8">IF($D6=1,VLOOKUP(1,INDIRECT(第1問問題レベル,0),3,0),IF($D6=2,VLOOKUP(2,INDIRECT(第2問問題レベル,0),3,0),IF($D6=3,VLOOKUP(3,INDIRECT(第3問問題レベル,0),3,0),IF($D6=4,VLOOKUP(4,INDIRECT(第4問問題レベル,0),3,0),IF($D6=5,VLOOKUP(5,INDIRECT(第5問問題レベル,0),3,0),IF($D6=6,VLOOKUP(6,INDIRECT(第6問問題レベル,0),3,0),0))))))</f>
        <v>1</v>
      </c>
      <c r="J6" s="18" t="s">
        <v>2325</v>
      </c>
      <c r="K6" s="18" t="s">
        <v>37</v>
      </c>
      <c r="L6" s="28" t="s">
        <v>814</v>
      </c>
      <c r="M6" s="18" t="s">
        <v>2357</v>
      </c>
      <c r="N6" s="18"/>
      <c r="O6" s="18"/>
      <c r="P6" s="18" t="s">
        <v>4053</v>
      </c>
      <c r="Q6" s="18">
        <f t="shared" ca="1" si="6"/>
        <v>19</v>
      </c>
      <c r="R6" s="18" t="s">
        <v>2334</v>
      </c>
      <c r="S6" s="18" t="s">
        <v>32</v>
      </c>
      <c r="T6" s="28" t="s">
        <v>814</v>
      </c>
      <c r="U6" s="18" t="s">
        <v>2358</v>
      </c>
      <c r="V6" s="18"/>
      <c r="W6" s="18"/>
      <c r="X6" s="18" t="s">
        <v>2339</v>
      </c>
      <c r="Y6" s="18"/>
      <c r="Z6" s="18"/>
      <c r="AA6" s="18" t="s">
        <v>2359</v>
      </c>
      <c r="AB6" s="28" t="s">
        <v>814</v>
      </c>
      <c r="AC6" s="18"/>
      <c r="AD6" s="18"/>
      <c r="AE6" s="18"/>
      <c r="AF6" s="18"/>
      <c r="AG6" s="18"/>
      <c r="AH6" s="18"/>
      <c r="AI6" s="18"/>
      <c r="AJ6" s="3" t="str">
        <f t="shared" ca="1" si="3"/>
        <v>おりづるを　きのうまでに　1こ　おりました。きょうも　がんばって　おったので　19こに　なりました。きょうは、なんこ　おりましたか。</v>
      </c>
    </row>
    <row r="7" spans="1:36" ht="57">
      <c r="A7" s="3" t="s">
        <v>3468</v>
      </c>
      <c r="B7" s="3">
        <v>5</v>
      </c>
      <c r="C7" s="18">
        <f t="shared" ca="1" si="0"/>
        <v>0.25118660053553266</v>
      </c>
      <c r="D7" s="18">
        <f t="shared" ca="1" si="4"/>
        <v>17</v>
      </c>
      <c r="E7" s="18" t="s">
        <v>2360</v>
      </c>
      <c r="F7" s="18"/>
      <c r="G7" s="18"/>
      <c r="H7" s="18" t="s">
        <v>3665</v>
      </c>
      <c r="I7" s="18">
        <f t="shared" ca="1" si="8"/>
        <v>0</v>
      </c>
      <c r="J7" s="18" t="s">
        <v>2361</v>
      </c>
      <c r="K7" s="18" t="s">
        <v>2366</v>
      </c>
      <c r="L7" s="28" t="s">
        <v>814</v>
      </c>
      <c r="M7" s="18" t="s">
        <v>2362</v>
      </c>
      <c r="N7" s="18"/>
      <c r="O7" s="18"/>
      <c r="P7" s="18" t="s">
        <v>4087</v>
      </c>
      <c r="Q7" s="18">
        <f t="shared" ca="1" si="6"/>
        <v>0</v>
      </c>
      <c r="R7" s="18" t="s">
        <v>2361</v>
      </c>
      <c r="S7" s="18" t="s">
        <v>32</v>
      </c>
      <c r="T7" s="28" t="s">
        <v>814</v>
      </c>
      <c r="U7" s="18" t="s">
        <v>2363</v>
      </c>
      <c r="V7" s="18"/>
      <c r="W7" s="18"/>
      <c r="X7" s="18" t="s">
        <v>2364</v>
      </c>
      <c r="Y7" s="18"/>
      <c r="Z7" s="18"/>
      <c r="AA7" s="18" t="s">
        <v>2365</v>
      </c>
      <c r="AB7" s="28" t="s">
        <v>814</v>
      </c>
      <c r="AC7" s="18"/>
      <c r="AD7" s="18"/>
      <c r="AE7" s="18"/>
      <c r="AF7" s="18"/>
      <c r="AG7" s="18"/>
      <c r="AH7" s="18"/>
      <c r="AI7" s="18"/>
      <c r="AJ7" s="3" t="str">
        <f t="shared" ca="1" si="3"/>
        <v>でんせんに　すずめが　0わ　とまって　いました。そこに　べつの　すずめが　とんできたので　0わに　なりました。なんわの　すずめが　とんで　きましたか。</v>
      </c>
    </row>
    <row r="8" spans="1:36" ht="57">
      <c r="A8" s="3" t="s">
        <v>3468</v>
      </c>
      <c r="B8" s="3">
        <v>6</v>
      </c>
      <c r="C8" s="18">
        <f t="shared" ca="1" si="0"/>
        <v>0.7785853015037818</v>
      </c>
      <c r="D8" s="18">
        <f t="shared" ca="1" si="4"/>
        <v>5</v>
      </c>
      <c r="E8" s="18" t="s">
        <v>2367</v>
      </c>
      <c r="F8" s="18"/>
      <c r="G8" s="18"/>
      <c r="H8" s="18" t="s">
        <v>4073</v>
      </c>
      <c r="I8" s="18">
        <f t="shared" ca="1" si="8"/>
        <v>2</v>
      </c>
      <c r="J8" s="18" t="str">
        <f ca="1">IF(I8=1,"にん（ひとり）",IF(I8=2,"にん（ふたり）","にん"))</f>
        <v>にん（ふたり）</v>
      </c>
      <c r="K8" s="18" t="s">
        <v>2368</v>
      </c>
      <c r="L8" s="28" t="s">
        <v>814</v>
      </c>
      <c r="M8" s="18" t="s">
        <v>2369</v>
      </c>
      <c r="N8" s="18"/>
      <c r="O8" s="18"/>
      <c r="P8" s="18" t="s">
        <v>4088</v>
      </c>
      <c r="Q8" s="18">
        <f t="shared" ca="1" si="6"/>
        <v>6</v>
      </c>
      <c r="R8" s="18" t="str">
        <f ca="1">IF(Q8=1,"にん（ひとり）",IF(Q8=2,"にん（ふたり）","にん"))</f>
        <v>にん</v>
      </c>
      <c r="S8" s="18" t="s">
        <v>32</v>
      </c>
      <c r="T8" s="28" t="s">
        <v>814</v>
      </c>
      <c r="U8" s="18" t="s">
        <v>349</v>
      </c>
      <c r="V8" s="18"/>
      <c r="W8" s="18"/>
      <c r="X8" s="18" t="s">
        <v>2370</v>
      </c>
      <c r="Y8" s="18"/>
      <c r="Z8" s="18"/>
      <c r="AA8" s="18" t="s">
        <v>2371</v>
      </c>
      <c r="AB8" s="28" t="s">
        <v>814</v>
      </c>
      <c r="AC8" s="18"/>
      <c r="AD8" s="18"/>
      <c r="AE8" s="18"/>
      <c r="AF8" s="18"/>
      <c r="AG8" s="18"/>
      <c r="AH8" s="18"/>
      <c r="AI8" s="18"/>
      <c r="AJ8" s="3" t="str">
        <f t="shared" ca="1" si="3"/>
        <v>やすみじかんのきょうしつに　2にん（ふたり）の　こどもが　いました。やすみじかんが　おわって　こどもが　かえってきたので　6にんに　なりました。なんにんの　こどもが　かえってきましたか。</v>
      </c>
    </row>
    <row r="9" spans="1:36" ht="42.75">
      <c r="A9" s="3" t="s">
        <v>3468</v>
      </c>
      <c r="B9" s="3">
        <v>7</v>
      </c>
      <c r="C9" s="18">
        <f t="shared" ca="1" si="0"/>
        <v>0.78337761834890274</v>
      </c>
      <c r="D9" s="18">
        <f t="shared" ca="1" si="4"/>
        <v>4</v>
      </c>
      <c r="E9" s="18" t="s">
        <v>2372</v>
      </c>
      <c r="F9" s="18"/>
      <c r="G9" s="18"/>
      <c r="H9" s="18" t="s">
        <v>4089</v>
      </c>
      <c r="I9" s="18">
        <f t="shared" ca="1" si="8"/>
        <v>4</v>
      </c>
      <c r="J9" s="18" t="s">
        <v>2334</v>
      </c>
      <c r="K9" s="18" t="s">
        <v>2373</v>
      </c>
      <c r="L9" s="28" t="s">
        <v>814</v>
      </c>
      <c r="M9" s="18" t="s">
        <v>2374</v>
      </c>
      <c r="N9" s="18"/>
      <c r="O9" s="18"/>
      <c r="P9" s="18" t="s">
        <v>4090</v>
      </c>
      <c r="Q9" s="18">
        <f t="shared" ca="1" si="6"/>
        <v>8</v>
      </c>
      <c r="R9" s="18" t="s">
        <v>2334</v>
      </c>
      <c r="S9" s="18" t="s">
        <v>32</v>
      </c>
      <c r="T9" s="28" t="s">
        <v>814</v>
      </c>
      <c r="U9" s="18" t="s">
        <v>572</v>
      </c>
      <c r="V9" s="18"/>
      <c r="W9" s="18"/>
      <c r="X9" s="18" t="s">
        <v>2375</v>
      </c>
      <c r="Y9" s="18"/>
      <c r="Z9" s="18"/>
      <c r="AA9" s="18" t="s">
        <v>2376</v>
      </c>
      <c r="AB9" s="28" t="s">
        <v>814</v>
      </c>
      <c r="AC9" s="18"/>
      <c r="AD9" s="18"/>
      <c r="AE9" s="18"/>
      <c r="AF9" s="18"/>
      <c r="AG9" s="18"/>
      <c r="AH9" s="18"/>
      <c r="AI9" s="18"/>
      <c r="AJ9" s="3" t="str">
        <f t="shared" ca="1" si="3"/>
        <v>みかんが　かごのなかに　4こ　はいって　いました。あとから　なんこかいれたので　8こに　なりました。あとからなんこの　みかんを　いれましたか。</v>
      </c>
    </row>
    <row r="10" spans="1:36" ht="42.75">
      <c r="A10" s="3" t="s">
        <v>3468</v>
      </c>
      <c r="B10" s="3">
        <v>8</v>
      </c>
      <c r="C10" s="18">
        <f t="shared" ca="1" si="0"/>
        <v>6.8597764962950891E-2</v>
      </c>
      <c r="D10" s="18">
        <f t="shared" ca="1" si="4"/>
        <v>22</v>
      </c>
      <c r="E10" s="18" t="s">
        <v>4091</v>
      </c>
      <c r="F10" s="18">
        <f t="shared" ref="F10" ca="1" si="9">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G10" s="18" t="str">
        <f ca="1">IF(MOD(F10,10)=0,"ぴき",IF(MOD(F10,10)=1,"ぴき",IF(MOD(F10,10)=6,"ぴき",IF(MOD(F10,10)=3,"びき","ひき"))))</f>
        <v>ぴき</v>
      </c>
      <c r="H10" s="18"/>
      <c r="I10" s="18"/>
      <c r="J10" s="18"/>
      <c r="K10" s="18" t="s">
        <v>58</v>
      </c>
      <c r="L10" s="28" t="s">
        <v>814</v>
      </c>
      <c r="M10" s="18" t="s">
        <v>2290</v>
      </c>
      <c r="N10" s="18"/>
      <c r="O10" s="18"/>
      <c r="P10" s="18" t="s">
        <v>4092</v>
      </c>
      <c r="Q10" s="18">
        <f t="shared" ca="1" si="6"/>
        <v>0</v>
      </c>
      <c r="R10" s="18" t="str">
        <f ca="1">IF(MOD(Q10,10)=0,"ぴき",IF(MOD(Q10,10)=1,"ぴき",IF(MOD(Q10,10)=6,"ぴき",IF(MOD(Q10,10)=3,"びき","ひき"))))</f>
        <v>ぴき</v>
      </c>
      <c r="S10" s="18" t="s">
        <v>32</v>
      </c>
      <c r="T10" s="28" t="s">
        <v>814</v>
      </c>
      <c r="U10" s="18" t="s">
        <v>2377</v>
      </c>
      <c r="V10" s="18"/>
      <c r="W10" s="18"/>
      <c r="X10" s="18" t="s">
        <v>2378</v>
      </c>
      <c r="Y10" s="18"/>
      <c r="Z10" s="18"/>
      <c r="AA10" s="18" t="s">
        <v>2379</v>
      </c>
      <c r="AB10" s="28" t="s">
        <v>814</v>
      </c>
      <c r="AC10" s="18"/>
      <c r="AD10" s="18"/>
      <c r="AE10" s="18"/>
      <c r="AF10" s="18"/>
      <c r="AG10" s="18"/>
      <c r="AH10" s="18"/>
      <c r="AI10" s="18"/>
      <c r="AJ10" s="3" t="str">
        <f t="shared" ca="1" si="3"/>
        <v>こいぬが　0ぴき　いました。こいぬが　うまれたので　0ぴきに　なりました。なんびきのこいぬが　うまれましたか。</v>
      </c>
    </row>
    <row r="11" spans="1:36" ht="57">
      <c r="A11" s="3" t="s">
        <v>3468</v>
      </c>
      <c r="B11" s="3">
        <v>9</v>
      </c>
      <c r="C11" s="18">
        <f t="shared" ca="1" si="0"/>
        <v>0.72704381433467291</v>
      </c>
      <c r="D11" s="18">
        <f t="shared" ca="1" si="4"/>
        <v>6</v>
      </c>
      <c r="E11" s="18" t="s">
        <v>2380</v>
      </c>
      <c r="F11" s="18"/>
      <c r="G11" s="18"/>
      <c r="H11" s="18" t="s">
        <v>3861</v>
      </c>
      <c r="I11" s="18">
        <f t="shared" ref="I11:I12" ca="1" si="10">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1</v>
      </c>
      <c r="J11" s="18" t="s">
        <v>2382</v>
      </c>
      <c r="K11" s="18" t="s">
        <v>2383</v>
      </c>
      <c r="L11" s="28" t="s">
        <v>814</v>
      </c>
      <c r="M11" s="18" t="s">
        <v>2384</v>
      </c>
      <c r="N11" s="18"/>
      <c r="O11" s="18"/>
      <c r="P11" s="18" t="s">
        <v>4093</v>
      </c>
      <c r="Q11" s="18">
        <f t="shared" ca="1" si="6"/>
        <v>8</v>
      </c>
      <c r="R11" s="18" t="s">
        <v>2385</v>
      </c>
      <c r="S11" s="18" t="s">
        <v>32</v>
      </c>
      <c r="T11" s="28" t="s">
        <v>814</v>
      </c>
      <c r="U11" s="18" t="s">
        <v>2386</v>
      </c>
      <c r="V11" s="18"/>
      <c r="W11" s="18"/>
      <c r="X11" s="18" t="s">
        <v>2387</v>
      </c>
      <c r="Y11" s="18"/>
      <c r="Z11" s="18"/>
      <c r="AA11" s="18" t="s">
        <v>2388</v>
      </c>
      <c r="AB11" s="28" t="s">
        <v>814</v>
      </c>
      <c r="AC11" s="18"/>
      <c r="AD11" s="18"/>
      <c r="AE11" s="18"/>
      <c r="AF11" s="18"/>
      <c r="AG11" s="18"/>
      <c r="AH11" s="18"/>
      <c r="AI11" s="18"/>
      <c r="AJ11" s="3" t="str">
        <f t="shared" ca="1" si="3"/>
        <v>ちゅうしゃじょうに　くるまが　1だい　とまって　いました。そこに　くるまが　なんだいかはいってきたので　8だいに　なりました。なんだいの　くるまが　はいってきましたか。</v>
      </c>
    </row>
    <row r="12" spans="1:36" ht="57">
      <c r="A12" s="3" t="s">
        <v>3468</v>
      </c>
      <c r="B12" s="3">
        <v>10</v>
      </c>
      <c r="C12" s="18">
        <f t="shared" ca="1" si="0"/>
        <v>0.19992419690857344</v>
      </c>
      <c r="D12" s="18">
        <f t="shared" ca="1" si="4"/>
        <v>18</v>
      </c>
      <c r="E12" s="18" t="s">
        <v>2390</v>
      </c>
      <c r="F12" s="18"/>
      <c r="G12" s="18"/>
      <c r="H12" s="18" t="s">
        <v>4094</v>
      </c>
      <c r="I12" s="18">
        <f t="shared" ca="1" si="10"/>
        <v>0</v>
      </c>
      <c r="J12" s="18" t="s">
        <v>2389</v>
      </c>
      <c r="K12" s="18" t="s">
        <v>2391</v>
      </c>
      <c r="L12" s="28" t="s">
        <v>814</v>
      </c>
      <c r="M12" s="18" t="s">
        <v>2392</v>
      </c>
      <c r="N12" s="18"/>
      <c r="O12" s="18"/>
      <c r="P12" s="18" t="s">
        <v>4095</v>
      </c>
      <c r="Q12" s="18">
        <f t="shared" ca="1" si="6"/>
        <v>0</v>
      </c>
      <c r="R12" s="18" t="s">
        <v>2393</v>
      </c>
      <c r="S12" s="18" t="s">
        <v>32</v>
      </c>
      <c r="T12" s="28" t="s">
        <v>814</v>
      </c>
      <c r="U12" s="18" t="s">
        <v>2394</v>
      </c>
      <c r="V12" s="18"/>
      <c r="W12" s="18"/>
      <c r="X12" s="18" t="s">
        <v>2395</v>
      </c>
      <c r="Y12" s="18"/>
      <c r="Z12" s="18"/>
      <c r="AA12" s="18" t="s">
        <v>2396</v>
      </c>
      <c r="AB12" s="28" t="s">
        <v>814</v>
      </c>
      <c r="AC12" s="18"/>
      <c r="AD12" s="18"/>
      <c r="AE12" s="18"/>
      <c r="AF12" s="18"/>
      <c r="AG12" s="18"/>
      <c r="AH12" s="18"/>
      <c r="AI12" s="18"/>
      <c r="AJ12" s="3" t="str">
        <f t="shared" ca="1" si="3"/>
        <v>はるかさんは　おりがみを　0まい　もっていました。ひろしくんに　おりがみを　もらったので　0まいに　なりました。ひろしくんに　なんまいの　おりがみを　もらいましたか。</v>
      </c>
    </row>
    <row r="13" spans="1:36" ht="57">
      <c r="A13" s="3" t="s">
        <v>3468</v>
      </c>
      <c r="B13" s="3">
        <v>11</v>
      </c>
      <c r="C13" s="18">
        <f t="shared" ca="1" si="0"/>
        <v>4.7596787265371532E-3</v>
      </c>
      <c r="D13" s="18">
        <f t="shared" ca="1" si="4"/>
        <v>24</v>
      </c>
      <c r="E13" s="18"/>
      <c r="F13" s="18">
        <f t="shared" ref="F13:F16" ca="1" si="11">IF($D13=1,VLOOKUP(1,INDIRECT(第1問問題レベル,0),3,0),IF($D13=2,VLOOKUP(2,INDIRECT(第2問問題レベル,0),3,0),IF($D13=3,VLOOKUP(3,INDIRECT(第3問問題レベル,0),3,0),IF($D13=4,VLOOKUP(4,INDIRECT(第4問問題レベル,0),3,0),IF($D13=5,VLOOKUP(5,INDIRECT(第5問問題レベル,0),3,0),IF($D13=6,VLOOKUP(6,INDIRECT(第6問問題レベル,0),3,0),0))))))</f>
        <v>0</v>
      </c>
      <c r="G13" s="18" t="str">
        <f ca="1">IF(MOD(F13,10)=0,"ぴき",IF(MOD(F13,10)=1,"ぴき",IF(MOD(F13,10)=6,"ぴき",IF(MOD(F13,10)=3,"びき","ひき"))))</f>
        <v>ぴき</v>
      </c>
      <c r="H13" s="18" t="s">
        <v>2397</v>
      </c>
      <c r="I13" s="18"/>
      <c r="J13" s="18"/>
      <c r="K13" s="18" t="s">
        <v>2398</v>
      </c>
      <c r="L13" s="28" t="s">
        <v>814</v>
      </c>
      <c r="M13" s="18" t="s">
        <v>2399</v>
      </c>
      <c r="N13" s="18"/>
      <c r="O13" s="18"/>
      <c r="P13" s="18" t="s">
        <v>4096</v>
      </c>
      <c r="Q13" s="18">
        <f t="shared" ca="1" si="6"/>
        <v>0</v>
      </c>
      <c r="R13" s="18" t="str">
        <f ca="1">IF(MOD(Q13,10)=0,"ぴき",IF(MOD(Q13,10)=1,"ぴき",IF(MOD(Q13,10)=6,"ぴき",IF(MOD(Q13,10)=3,"びき","ひき"))))</f>
        <v>ぴき</v>
      </c>
      <c r="S13" s="18" t="s">
        <v>32</v>
      </c>
      <c r="T13" s="28" t="s">
        <v>814</v>
      </c>
      <c r="U13" s="18" t="s">
        <v>2400</v>
      </c>
      <c r="V13" s="18"/>
      <c r="W13" s="18"/>
      <c r="X13" s="18" t="s">
        <v>2401</v>
      </c>
      <c r="Y13" s="18"/>
      <c r="Z13" s="18"/>
      <c r="AA13" s="18" t="s">
        <v>2402</v>
      </c>
      <c r="AB13" s="28" t="s">
        <v>814</v>
      </c>
      <c r="AC13" s="18"/>
      <c r="AD13" s="18"/>
      <c r="AE13" s="18"/>
      <c r="AF13" s="18"/>
      <c r="AG13" s="18"/>
      <c r="AH13" s="18"/>
      <c r="AI13" s="18"/>
      <c r="AJ13" s="3" t="str">
        <f t="shared" ca="1" si="3"/>
        <v>0ぴきの　コアラが　きのうえで　あそんで　いました。そこに　べつの　コアラがきのうえに　のぼってきたので　0ぴきに　なりました。なんびきの　コアラが　きのうえに　のぼって　きましたか。</v>
      </c>
    </row>
    <row r="14" spans="1:36" ht="57">
      <c r="A14" s="3" t="s">
        <v>3468</v>
      </c>
      <c r="B14" s="3">
        <v>12</v>
      </c>
      <c r="C14" s="18">
        <f t="shared" ca="1" si="0"/>
        <v>0.27519436613493165</v>
      </c>
      <c r="D14" s="18">
        <f t="shared" ca="1" si="4"/>
        <v>16</v>
      </c>
      <c r="E14" s="18" t="s">
        <v>4097</v>
      </c>
      <c r="F14" s="18">
        <f t="shared" ca="1" si="11"/>
        <v>0</v>
      </c>
      <c r="G14" s="3" t="str">
        <f ca="1">IF(MOD(F14,10)=0,"ぽん",IF(MOD(F14,10)=1,"ぽん",IF(MOD(F14,10)=6,"ぽん",IF(MOD(F14,10)=3,"ぼん","ほん"))))</f>
        <v>ぽん</v>
      </c>
      <c r="H14" s="18"/>
      <c r="I14" s="18"/>
      <c r="J14" s="18"/>
      <c r="K14" s="18" t="s">
        <v>376</v>
      </c>
      <c r="L14" s="28" t="s">
        <v>814</v>
      </c>
      <c r="M14" s="18" t="s">
        <v>2403</v>
      </c>
      <c r="N14" s="18"/>
      <c r="O14" s="18"/>
      <c r="P14" s="18" t="s">
        <v>4098</v>
      </c>
      <c r="Q14" s="18">
        <f t="shared" ca="1" si="6"/>
        <v>0</v>
      </c>
      <c r="R14" s="3" t="str">
        <f ca="1">IF(MOD(Q14,10)=0,"ぽん",IF(MOD(Q14,10)=1,"ぽん",IF(MOD(Q14,10)=6,"ぽん",IF(MOD(Q14,10)=3,"ぼん","ほん"))))</f>
        <v>ぽん</v>
      </c>
      <c r="S14" s="18" t="s">
        <v>32</v>
      </c>
      <c r="T14" s="28" t="s">
        <v>814</v>
      </c>
      <c r="U14" s="18" t="s">
        <v>2404</v>
      </c>
      <c r="V14" s="18"/>
      <c r="W14" s="18"/>
      <c r="X14" s="18" t="s">
        <v>2405</v>
      </c>
      <c r="Y14" s="18"/>
      <c r="Z14" s="18"/>
      <c r="AA14" s="18" t="s">
        <v>2406</v>
      </c>
      <c r="AB14" s="28" t="s">
        <v>814</v>
      </c>
      <c r="AC14" s="18"/>
      <c r="AD14" s="18"/>
      <c r="AE14" s="18"/>
      <c r="AF14" s="18"/>
      <c r="AG14" s="18"/>
      <c r="AH14" s="18"/>
      <c r="AI14" s="18"/>
      <c r="AJ14" s="3" t="str">
        <f t="shared" ca="1" si="3"/>
        <v>れいぞうこに　ジュースが　0ぽん　はいって　いました。おかあさんが、かってきた　ジュースを　いれたので　0ぽんに　なりました。おかあさんは、ジュースを　なんぼん　かってきましたか。</v>
      </c>
    </row>
    <row r="15" spans="1:36" ht="57">
      <c r="A15" s="3" t="s">
        <v>3468</v>
      </c>
      <c r="B15" s="3">
        <v>13</v>
      </c>
      <c r="C15" s="18">
        <f t="shared" ca="1" si="0"/>
        <v>0.50683724465208801</v>
      </c>
      <c r="D15" s="18">
        <f t="shared" ca="1" si="4"/>
        <v>11</v>
      </c>
      <c r="E15" s="18" t="s">
        <v>2407</v>
      </c>
      <c r="F15" s="18"/>
      <c r="G15" s="18"/>
      <c r="H15" s="18" t="s">
        <v>4099</v>
      </c>
      <c r="I15" s="18">
        <f t="shared" ref="I15" ca="1" si="12">IF($D15=1,VLOOKUP(1,INDIRECT(第1問問題レベル,0),3,0),IF($D15=2,VLOOKUP(2,INDIRECT(第2問問題レベル,0),3,0),IF($D15=3,VLOOKUP(3,INDIRECT(第3問問題レベル,0),3,0),IF($D15=4,VLOOKUP(4,INDIRECT(第4問問題レベル,0),3,0),IF($D15=5,VLOOKUP(5,INDIRECT(第5問問題レベル,0),3,0),IF($D15=6,VLOOKUP(6,INDIRECT(第6問問題レベル,0),3,0),0))))))</f>
        <v>0</v>
      </c>
      <c r="J15" s="3" t="str">
        <f ca="1">IF(MOD(I15,10)=0,"ぽん",IF(MOD(I15,10)=1,"ぽん",IF(MOD(I15,10)=6,"ぽん",IF(MOD(I15,10)=3,"ぼん","ほん"))))</f>
        <v>ぽん</v>
      </c>
      <c r="K15" s="18" t="s">
        <v>2344</v>
      </c>
      <c r="L15" s="28" t="s">
        <v>814</v>
      </c>
      <c r="M15" s="18" t="s">
        <v>2408</v>
      </c>
      <c r="N15" s="18"/>
      <c r="O15" s="18"/>
      <c r="P15" s="18" t="s">
        <v>4100</v>
      </c>
      <c r="Q15" s="18">
        <f t="shared" ca="1" si="6"/>
        <v>0</v>
      </c>
      <c r="R15" s="3" t="str">
        <f ca="1">IF(MOD(Q15,10)=0,"ぽん",IF(MOD(Q15,10)=1,"ぽん",IF(MOD(Q15,10)=6,"ぽん",IF(MOD(Q15,10)=3,"ぼん","ほん"))))</f>
        <v>ぽん</v>
      </c>
      <c r="S15" s="18" t="s">
        <v>32</v>
      </c>
      <c r="T15" s="28" t="s">
        <v>814</v>
      </c>
      <c r="U15" s="18" t="s">
        <v>2409</v>
      </c>
      <c r="V15" s="18"/>
      <c r="W15" s="18"/>
      <c r="X15" s="18" t="s">
        <v>2410</v>
      </c>
      <c r="Y15" s="18"/>
      <c r="Z15" s="18"/>
      <c r="AA15" s="18" t="s">
        <v>2396</v>
      </c>
      <c r="AB15" s="28" t="s">
        <v>814</v>
      </c>
      <c r="AC15" s="18"/>
      <c r="AD15" s="18"/>
      <c r="AE15" s="18"/>
      <c r="AF15" s="18"/>
      <c r="AG15" s="18"/>
      <c r="AH15" s="18"/>
      <c r="AI15" s="18"/>
      <c r="AJ15" s="3" t="str">
        <f t="shared" ca="1" si="3"/>
        <v>ゆうきくんは　えんぴつを　0ぽん　もっていました。おとうさんに　えんぴつを　もらったので　0ぽんに　なりました。えんぴつを　なんぼん　もらいましたか。</v>
      </c>
    </row>
    <row r="16" spans="1:36" ht="57">
      <c r="A16" s="3" t="s">
        <v>3468</v>
      </c>
      <c r="B16" s="3">
        <v>14</v>
      </c>
      <c r="C16" s="18">
        <f t="shared" ca="1" si="0"/>
        <v>0.59659001848256699</v>
      </c>
      <c r="D16" s="18">
        <f t="shared" ca="1" si="4"/>
        <v>9</v>
      </c>
      <c r="E16" s="18" t="s">
        <v>4101</v>
      </c>
      <c r="F16" s="18">
        <f t="shared" ca="1" si="11"/>
        <v>0</v>
      </c>
      <c r="G16" s="18" t="str">
        <f ca="1">IF(F16=1,"にん（ひとり）",IF(F16=2,"にん（ふたり）","にん"))</f>
        <v>にん</v>
      </c>
      <c r="H16" s="18" t="s">
        <v>2411</v>
      </c>
      <c r="I16" s="18"/>
      <c r="J16" s="18"/>
      <c r="K16" s="18" t="s">
        <v>2412</v>
      </c>
      <c r="L16" s="28" t="s">
        <v>814</v>
      </c>
      <c r="M16" s="18" t="s">
        <v>2413</v>
      </c>
      <c r="N16" s="18"/>
      <c r="O16" s="18"/>
      <c r="P16" s="18" t="s">
        <v>4102</v>
      </c>
      <c r="Q16" s="18">
        <f t="shared" ca="1" si="6"/>
        <v>0</v>
      </c>
      <c r="R16" s="18" t="str">
        <f ca="1">IF(Q16=1,"にん（ひとり）",IF(Q16=2,"にん（ふたり）","にん"))</f>
        <v>にん</v>
      </c>
      <c r="S16" s="18" t="s">
        <v>32</v>
      </c>
      <c r="T16" s="28" t="s">
        <v>814</v>
      </c>
      <c r="U16" s="18" t="s">
        <v>349</v>
      </c>
      <c r="V16" s="18"/>
      <c r="W16" s="18"/>
      <c r="X16" s="18" t="s">
        <v>2414</v>
      </c>
      <c r="Y16" s="18"/>
      <c r="Z16" s="18"/>
      <c r="AA16" s="18" t="s">
        <v>2415</v>
      </c>
      <c r="AB16" s="28" t="s">
        <v>814</v>
      </c>
      <c r="AC16" s="18"/>
      <c r="AD16" s="18"/>
      <c r="AE16" s="18"/>
      <c r="AF16" s="18"/>
      <c r="AG16" s="18"/>
      <c r="AH16" s="18"/>
      <c r="AI16" s="18"/>
      <c r="AJ16" s="3" t="str">
        <f t="shared" ca="1" si="3"/>
        <v>ラーメンやさんで　0にんの　おきゃくさんが　ラーメンをたべて　いました。そこに　あたらしい　おきゃくさんが　きたので　0にんに　なりました。なんにんの　おきゃくさんが　きましたか。</v>
      </c>
    </row>
    <row r="17" spans="1:36" ht="57">
      <c r="A17" s="3" t="s">
        <v>3468</v>
      </c>
      <c r="B17" s="3">
        <v>15</v>
      </c>
      <c r="C17" s="18">
        <f t="shared" ca="1" si="0"/>
        <v>0.46045390551342402</v>
      </c>
      <c r="D17" s="18">
        <f t="shared" ca="1" si="4"/>
        <v>12</v>
      </c>
      <c r="E17" s="18" t="s">
        <v>2417</v>
      </c>
      <c r="F17" s="18"/>
      <c r="G17" s="18"/>
      <c r="H17" s="18" t="s">
        <v>4103</v>
      </c>
      <c r="I17" s="18">
        <f t="shared" ref="I17:I18" ca="1" si="13">IF($D17=1,VLOOKUP(1,INDIRECT(第1問問題レベル,0),3,0),IF($D17=2,VLOOKUP(2,INDIRECT(第2問問題レベル,0),3,0),IF($D17=3,VLOOKUP(3,INDIRECT(第3問問題レベル,0),3,0),IF($D17=4,VLOOKUP(4,INDIRECT(第4問問題レベル,0),3,0),IF($D17=5,VLOOKUP(5,INDIRECT(第5問問題レベル,0),3,0),IF($D17=6,VLOOKUP(6,INDIRECT(第6問問題レベル,0),3,0),0))))))</f>
        <v>0</v>
      </c>
      <c r="J17" s="3" t="s">
        <v>2418</v>
      </c>
      <c r="K17" s="18" t="s">
        <v>2416</v>
      </c>
      <c r="L17" s="28" t="s">
        <v>814</v>
      </c>
      <c r="M17" s="18" t="s">
        <v>1332</v>
      </c>
      <c r="N17" s="18"/>
      <c r="O17" s="18"/>
      <c r="P17" s="18" t="s">
        <v>4104</v>
      </c>
      <c r="Q17" s="18">
        <f t="shared" ca="1" si="6"/>
        <v>0</v>
      </c>
      <c r="R17" s="18" t="s">
        <v>2385</v>
      </c>
      <c r="S17" s="18" t="s">
        <v>32</v>
      </c>
      <c r="T17" s="28" t="s">
        <v>814</v>
      </c>
      <c r="U17" s="18" t="s">
        <v>2419</v>
      </c>
      <c r="V17" s="18"/>
      <c r="W17" s="18"/>
      <c r="X17" s="18" t="s">
        <v>2420</v>
      </c>
      <c r="Y17" s="18"/>
      <c r="Z17" s="18"/>
      <c r="AA17" s="18" t="s">
        <v>2396</v>
      </c>
      <c r="AB17" s="28" t="s">
        <v>814</v>
      </c>
      <c r="AC17" s="18"/>
      <c r="AD17" s="18"/>
      <c r="AE17" s="18"/>
      <c r="AF17" s="18"/>
      <c r="AG17" s="18"/>
      <c r="AH17" s="18"/>
      <c r="AI17" s="18"/>
      <c r="AJ17" s="3" t="str">
        <f t="shared" ca="1" si="3"/>
        <v>みきさんは、ミニカーを　0だい　もって　いました。たんじょうびにミニカーを　もらったので　0だいに　なりました。なんだいの　ミニカーを　もらいましたか。</v>
      </c>
    </row>
    <row r="18" spans="1:36" ht="42.75">
      <c r="A18" s="3" t="s">
        <v>3468</v>
      </c>
      <c r="B18" s="3">
        <v>16</v>
      </c>
      <c r="C18" s="18">
        <f t="shared" ca="1" si="0"/>
        <v>0.32078245796930782</v>
      </c>
      <c r="D18" s="18">
        <f t="shared" ca="1" si="4"/>
        <v>15</v>
      </c>
      <c r="E18" s="18" t="s">
        <v>2421</v>
      </c>
      <c r="F18" s="18"/>
      <c r="G18" s="18"/>
      <c r="H18" s="18" t="s">
        <v>4105</v>
      </c>
      <c r="I18" s="18">
        <f t="shared" ca="1" si="13"/>
        <v>0</v>
      </c>
      <c r="J18" s="18" t="str">
        <f ca="1">IF(MOD(I18,10)=0,"ぴき",IF(MOD(I18,10)=1,"ぴき",IF(MOD(I18,10)=6,"ぴき",IF(MOD(I18,10)=3,"びき","ひき"))))</f>
        <v>ぴき</v>
      </c>
      <c r="K18" s="18" t="s">
        <v>2422</v>
      </c>
      <c r="L18" s="28" t="s">
        <v>814</v>
      </c>
      <c r="M18" s="18" t="s">
        <v>2423</v>
      </c>
      <c r="N18" s="18"/>
      <c r="O18" s="18"/>
      <c r="P18" s="18" t="s">
        <v>4106</v>
      </c>
      <c r="Q18" s="18">
        <f t="shared" ca="1" si="6"/>
        <v>0</v>
      </c>
      <c r="R18" s="18" t="str">
        <f ca="1">IF(MOD(Q18,10)=0,"ぴき",IF(MOD(Q18,10)=1,"ぴき",IF(MOD(Q18,10)=6,"ぴき",IF(MOD(Q18,10)=3,"びき","ひき"))))</f>
        <v>ぴき</v>
      </c>
      <c r="S18" s="18" t="s">
        <v>32</v>
      </c>
      <c r="T18" s="28" t="s">
        <v>814</v>
      </c>
      <c r="U18" s="18" t="s">
        <v>14</v>
      </c>
      <c r="V18" s="18"/>
      <c r="W18" s="18"/>
      <c r="X18" s="18" t="s">
        <v>2424</v>
      </c>
      <c r="Y18" s="18"/>
      <c r="Z18" s="18"/>
      <c r="AA18" s="18" t="s">
        <v>2425</v>
      </c>
      <c r="AB18" s="28" t="s">
        <v>814</v>
      </c>
      <c r="AC18" s="18"/>
      <c r="AD18" s="18"/>
      <c r="AE18" s="18"/>
      <c r="AF18" s="18"/>
      <c r="AG18" s="18"/>
      <c r="AH18" s="18"/>
      <c r="AI18" s="18"/>
      <c r="AJ18" s="3" t="str">
        <f t="shared" ca="1" si="3"/>
        <v>むしかごに　カブトムシが　0ぴき　はいって　いました。きょう　つかまえた　カブトムシを　いれると　0ぴきに　なりました。きょうは、なんびきの　カブトムシを　つかまえましたか。</v>
      </c>
    </row>
    <row r="19" spans="1:36" ht="42.75">
      <c r="A19" s="3" t="s">
        <v>3468</v>
      </c>
      <c r="B19" s="3">
        <v>17</v>
      </c>
      <c r="C19" s="18">
        <f t="shared" ca="1" si="0"/>
        <v>0.6762610048893779</v>
      </c>
      <c r="D19" s="18">
        <f t="shared" ca="1" si="4"/>
        <v>8</v>
      </c>
      <c r="E19" s="18" t="s">
        <v>38</v>
      </c>
      <c r="F19" s="18">
        <f t="shared" ref="F19" ca="1" si="14">IF($D19=1,VLOOKUP(1,INDIRECT(第1問問題レベル,0),3,0),IF($D19=2,VLOOKUP(2,INDIRECT(第2問問題レベル,0),3,0),IF($D19=3,VLOOKUP(3,INDIRECT(第3問問題レベル,0),3,0),IF($D19=4,VLOOKUP(4,INDIRECT(第4問問題レベル,0),3,0),IF($D19=5,VLOOKUP(5,INDIRECT(第5問問題レベル,0),3,0),IF($D19=6,VLOOKUP(6,INDIRECT(第6問問題レベル,0),3,0),0))))))</f>
        <v>0</v>
      </c>
      <c r="G19" s="18" t="s">
        <v>2426</v>
      </c>
      <c r="H19" s="18"/>
      <c r="I19" s="18"/>
      <c r="J19" s="18"/>
      <c r="K19" s="18" t="s">
        <v>2416</v>
      </c>
      <c r="L19" s="28" t="s">
        <v>814</v>
      </c>
      <c r="M19" s="18" t="s">
        <v>2427</v>
      </c>
      <c r="N19" s="18"/>
      <c r="O19" s="18"/>
      <c r="P19" s="18" t="s">
        <v>3789</v>
      </c>
      <c r="Q19" s="18">
        <f t="shared" ca="1" si="6"/>
        <v>0</v>
      </c>
      <c r="R19" s="18" t="s">
        <v>2428</v>
      </c>
      <c r="S19" s="18" t="s">
        <v>32</v>
      </c>
      <c r="T19" s="28" t="s">
        <v>814</v>
      </c>
      <c r="U19" s="18" t="s">
        <v>2427</v>
      </c>
      <c r="V19" s="18"/>
      <c r="W19" s="18"/>
      <c r="X19" s="18" t="s">
        <v>2429</v>
      </c>
      <c r="Y19" s="18"/>
      <c r="Z19" s="18"/>
      <c r="AA19" s="18" t="s">
        <v>2430</v>
      </c>
      <c r="AB19" s="28" t="s">
        <v>814</v>
      </c>
      <c r="AC19" s="18"/>
      <c r="AD19" s="18"/>
      <c r="AE19" s="18"/>
      <c r="AF19" s="18"/>
      <c r="AG19" s="18"/>
      <c r="AH19" s="18"/>
      <c r="AI19" s="18"/>
      <c r="AJ19" s="3" t="str">
        <f t="shared" ca="1" si="3"/>
        <v>ほんを　0さつ　もって　いました。あたらしい　ほんを　かったので　0さつに　なりました。あたらしい　ほんを　なんさつ　かいましたか。</v>
      </c>
    </row>
    <row r="20" spans="1:36" ht="57">
      <c r="A20" s="3" t="s">
        <v>3468</v>
      </c>
      <c r="B20" s="3">
        <v>18</v>
      </c>
      <c r="C20" s="18">
        <f t="shared" ca="1" si="0"/>
        <v>0.67803840475819366</v>
      </c>
      <c r="D20" s="18">
        <f t="shared" ca="1" si="4"/>
        <v>7</v>
      </c>
      <c r="E20" s="18" t="s">
        <v>2431</v>
      </c>
      <c r="F20" s="18"/>
      <c r="G20" s="18"/>
      <c r="H20" s="18" t="s">
        <v>4107</v>
      </c>
      <c r="I20" s="18">
        <f t="shared" ref="I20" ca="1" si="15">IF($D20=1,VLOOKUP(1,INDIRECT(第1問問題レベル,0),3,0),IF($D20=2,VLOOKUP(2,INDIRECT(第2問問題レベル,0),3,0),IF($D20=3,VLOOKUP(3,INDIRECT(第3問問題レベル,0),3,0),IF($D20=4,VLOOKUP(4,INDIRECT(第4問問題レベル,0),3,0),IF($D20=5,VLOOKUP(5,INDIRECT(第5問問題レベル,0),3,0),IF($D20=6,VLOOKUP(6,INDIRECT(第6問問題レベル,0),3,0),0))))))</f>
        <v>0</v>
      </c>
      <c r="J20" s="18" t="s">
        <v>2334</v>
      </c>
      <c r="K20" s="18" t="s">
        <v>84</v>
      </c>
      <c r="L20" s="28" t="s">
        <v>814</v>
      </c>
      <c r="M20" s="18" t="s">
        <v>2432</v>
      </c>
      <c r="N20" s="18"/>
      <c r="O20" s="18"/>
      <c r="P20" s="18" t="s">
        <v>2437</v>
      </c>
      <c r="Q20" s="18"/>
      <c r="R20" s="18"/>
      <c r="S20" s="18" t="s">
        <v>2433</v>
      </c>
      <c r="T20" s="28" t="s">
        <v>814</v>
      </c>
      <c r="U20" s="18" t="s">
        <v>2434</v>
      </c>
      <c r="V20" s="18">
        <f t="shared" ref="V20" ca="1" si="16">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W20" s="18" t="s">
        <v>2334</v>
      </c>
      <c r="X20" s="18" t="s">
        <v>2435</v>
      </c>
      <c r="Y20" s="18"/>
      <c r="Z20" s="18"/>
      <c r="AA20" s="18"/>
      <c r="AB20" s="28" t="s">
        <v>814</v>
      </c>
      <c r="AC20" s="18" t="s">
        <v>2436</v>
      </c>
      <c r="AD20" s="18"/>
      <c r="AE20" s="18"/>
      <c r="AF20" s="18" t="s">
        <v>2438</v>
      </c>
      <c r="AG20" s="18"/>
      <c r="AH20" s="18"/>
      <c r="AI20" s="18" t="s">
        <v>2347</v>
      </c>
      <c r="AJ20" s="3" t="str">
        <f t="shared" ca="1" si="3"/>
        <v>ひとしくんは、ふうせんを　0こ　もって　いました。こうえんに　いくとピエロさんが　ふうせんを　くれました。ひとしくんの　ふうせんは、0こに　なりました。ピエロさんは、ふうせんを　いくつ　くれましたか。</v>
      </c>
    </row>
    <row r="21" spans="1:36" ht="57">
      <c r="A21" s="3" t="s">
        <v>3468</v>
      </c>
      <c r="B21" s="3">
        <v>19</v>
      </c>
      <c r="C21" s="18">
        <f t="shared" ca="1" si="0"/>
        <v>2.8389964528573119E-2</v>
      </c>
      <c r="D21" s="18">
        <f t="shared" ca="1" si="4"/>
        <v>23</v>
      </c>
      <c r="E21" s="18" t="s">
        <v>4108</v>
      </c>
      <c r="F21" s="18">
        <f t="shared" ref="F21" ca="1" si="17">IF($D21=1,VLOOKUP(1,INDIRECT(第1問問題レベル,0),3,0),IF($D21=2,VLOOKUP(2,INDIRECT(第2問問題レベル,0),3,0),IF($D21=3,VLOOKUP(3,INDIRECT(第3問問題レベル,0),3,0),IF($D21=4,VLOOKUP(4,INDIRECT(第4問問題レベル,0),3,0),IF($D21=5,VLOOKUP(5,INDIRECT(第5問問題レベル,0),3,0),IF($D21=6,VLOOKUP(6,INDIRECT(第6問問題レベル,0),3,0),0))))))</f>
        <v>0</v>
      </c>
      <c r="G21" s="18" t="s">
        <v>342</v>
      </c>
      <c r="H21" s="18" t="s">
        <v>2456</v>
      </c>
      <c r="I21" s="18"/>
      <c r="J21" s="18"/>
      <c r="K21" s="18" t="s">
        <v>2457</v>
      </c>
      <c r="L21" s="28" t="s">
        <v>814</v>
      </c>
      <c r="M21" s="18" t="s">
        <v>2461</v>
      </c>
      <c r="N21" s="18"/>
      <c r="O21" s="18"/>
      <c r="P21" s="18" t="s">
        <v>2462</v>
      </c>
      <c r="Q21" s="18"/>
      <c r="R21" s="18"/>
      <c r="S21" s="18" t="s">
        <v>2458</v>
      </c>
      <c r="T21" s="28" t="s">
        <v>814</v>
      </c>
      <c r="U21" s="18" t="s">
        <v>4109</v>
      </c>
      <c r="V21" s="18">
        <f t="shared" ref="V21" ca="1" si="18">IF($D21=1,VLOOKUP(1,INDIRECT(第1問問題レベル,0),2,0),IF($D21=2,VLOOKUP(2,INDIRECT(第2問問題レベル,0),2,0),IF($D21=3,VLOOKUP(3,INDIRECT(第3問問題レベル,0),2,0),IF($D21=4,VLOOKUP(4,INDIRECT(第4問問題レベル,0),2,0),IF($D21=5,VLOOKUP(5,INDIRECT(第5問問題レベル,0),2,0),IF($D21=6,VLOOKUP(6,INDIRECT(第6問問題レベル,0),2,0),0))))))</f>
        <v>0</v>
      </c>
      <c r="W21" s="18" t="s">
        <v>342</v>
      </c>
      <c r="X21" s="18" t="s">
        <v>2459</v>
      </c>
      <c r="Y21" s="18"/>
      <c r="Z21" s="18"/>
      <c r="AA21" s="18" t="s">
        <v>2460</v>
      </c>
      <c r="AB21" s="28" t="s">
        <v>814</v>
      </c>
      <c r="AC21" s="18" t="s">
        <v>2463</v>
      </c>
      <c r="AD21" s="18"/>
      <c r="AE21" s="18"/>
      <c r="AF21" s="18" t="s">
        <v>2464</v>
      </c>
      <c r="AG21" s="18"/>
      <c r="AH21" s="18"/>
      <c r="AI21" s="18" t="s">
        <v>2465</v>
      </c>
      <c r="AJ21" s="3" t="str">
        <f t="shared" ca="1" si="3"/>
        <v>おはじきが　0こ　はいっている　ふくろが　ありました。けんたくんが　そこに　こっそり　おはじきを　いれたみたいです。ふくろのなかを　みると　0この　おはじきが　はいっています。けんたくんは、おはじきを　なんこ　いれたのでしょう。</v>
      </c>
    </row>
    <row r="22" spans="1:36" ht="42.75">
      <c r="A22" s="3" t="s">
        <v>3468</v>
      </c>
      <c r="B22" s="3">
        <v>20</v>
      </c>
      <c r="C22" s="18">
        <f t="shared" ca="1" si="0"/>
        <v>0.12597302735193094</v>
      </c>
      <c r="D22" s="18">
        <f t="shared" ca="1" si="4"/>
        <v>20</v>
      </c>
      <c r="E22" s="18" t="s">
        <v>2466</v>
      </c>
      <c r="F22" s="18"/>
      <c r="G22" s="18"/>
      <c r="H22" s="18" t="s">
        <v>4110</v>
      </c>
      <c r="I22" s="18">
        <f t="shared" ref="I22:I23" ca="1" si="19">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0</v>
      </c>
      <c r="J22" s="18" t="s">
        <v>342</v>
      </c>
      <c r="K22" s="18" t="s">
        <v>2467</v>
      </c>
      <c r="L22" s="28" t="s">
        <v>814</v>
      </c>
      <c r="M22" s="18" t="s">
        <v>2468</v>
      </c>
      <c r="N22" s="18"/>
      <c r="O22" s="18"/>
      <c r="P22" s="18" t="s">
        <v>4111</v>
      </c>
      <c r="Q22" s="18">
        <f t="shared" ref="Q22:Q23" ca="1" si="20">IF($D22=1,VLOOKUP(1,INDIRECT(第1問問題レベル,0),2,0),IF($D22=2,VLOOKUP(2,INDIRECT(第2問問題レベル,0),2,0),IF($D22=3,VLOOKUP(3,INDIRECT(第3問問題レベル,0),2,0),IF($D22=4,VLOOKUP(4,INDIRECT(第4問問題レベル,0),2,0),IF($D22=5,VLOOKUP(5,INDIRECT(第5問問題レベル,0),2,0),IF($D22=6,VLOOKUP(6,INDIRECT(第6問問題レベル,0),2,0),0))))))</f>
        <v>0</v>
      </c>
      <c r="R22" s="18" t="s">
        <v>342</v>
      </c>
      <c r="S22" s="18" t="s">
        <v>32</v>
      </c>
      <c r="T22" s="28" t="s">
        <v>814</v>
      </c>
      <c r="U22" s="18" t="s">
        <v>1079</v>
      </c>
      <c r="V22" s="18"/>
      <c r="W22" s="18"/>
      <c r="X22" s="18" t="s">
        <v>2469</v>
      </c>
      <c r="Y22" s="18"/>
      <c r="Z22" s="18"/>
      <c r="AA22" s="18" t="s">
        <v>2470</v>
      </c>
      <c r="AB22" s="28" t="s">
        <v>814</v>
      </c>
      <c r="AC22" s="18"/>
      <c r="AD22" s="18"/>
      <c r="AE22" s="18"/>
      <c r="AF22" s="18"/>
      <c r="AG22" s="18"/>
      <c r="AH22" s="18"/>
      <c r="AI22" s="18"/>
      <c r="AJ22" s="3" t="str">
        <f t="shared" ca="1" si="3"/>
        <v>たくちゃんは　おもちゃを　0こ　もっていました。おかあさんが、おもちゃを　くれたので　0こに　なりました。おかあさんは、おもちゃを　いくつ　くれましたか。</v>
      </c>
    </row>
    <row r="23" spans="1:36" ht="42.75">
      <c r="A23" s="3" t="s">
        <v>3468</v>
      </c>
      <c r="B23" s="3">
        <v>21</v>
      </c>
      <c r="C23" s="18">
        <f t="shared" ca="1" si="0"/>
        <v>0.90778465072965053</v>
      </c>
      <c r="D23" s="18">
        <f t="shared" ca="1" si="4"/>
        <v>2</v>
      </c>
      <c r="E23" s="18" t="s">
        <v>2471</v>
      </c>
      <c r="F23" s="18"/>
      <c r="G23" s="18"/>
      <c r="H23" s="18" t="s">
        <v>3980</v>
      </c>
      <c r="I23" s="18">
        <f t="shared" ca="1" si="19"/>
        <v>7</v>
      </c>
      <c r="J23" s="18" t="s">
        <v>342</v>
      </c>
      <c r="K23" s="18" t="s">
        <v>2472</v>
      </c>
      <c r="L23" s="28" t="s">
        <v>814</v>
      </c>
      <c r="M23" s="18" t="s">
        <v>2473</v>
      </c>
      <c r="N23" s="18"/>
      <c r="O23" s="18"/>
      <c r="P23" s="18" t="s">
        <v>4112</v>
      </c>
      <c r="Q23" s="18">
        <f t="shared" ca="1" si="20"/>
        <v>12</v>
      </c>
      <c r="R23" s="18" t="s">
        <v>342</v>
      </c>
      <c r="S23" s="18" t="s">
        <v>32</v>
      </c>
      <c r="T23" s="28" t="s">
        <v>814</v>
      </c>
      <c r="U23" s="18" t="s">
        <v>2474</v>
      </c>
      <c r="V23" s="18"/>
      <c r="W23" s="18"/>
      <c r="X23" s="18" t="s">
        <v>2475</v>
      </c>
      <c r="Y23" s="18"/>
      <c r="Z23" s="18"/>
      <c r="AA23" s="18" t="s">
        <v>2476</v>
      </c>
      <c r="AB23" s="28" t="s">
        <v>814</v>
      </c>
      <c r="AC23" s="18"/>
      <c r="AD23" s="18"/>
      <c r="AE23" s="18"/>
      <c r="AF23" s="18"/>
      <c r="AG23" s="18"/>
      <c r="AH23" s="18"/>
      <c r="AI23" s="18"/>
      <c r="AJ23" s="3" t="str">
        <f t="shared" ca="1" si="3"/>
        <v>ふしぎなポケットにあめが　7こ　はいっていました。ポケットを　ポンとたたくと　あめが　12こに　なりました。あめは、いくつ　ふえましたか。</v>
      </c>
    </row>
    <row r="24" spans="1:36" ht="57">
      <c r="A24" s="3" t="s">
        <v>3468</v>
      </c>
      <c r="B24" s="3">
        <v>22</v>
      </c>
      <c r="C24" s="18">
        <f t="shared" ca="1" si="0"/>
        <v>0.82702279566759718</v>
      </c>
      <c r="D24" s="18">
        <f t="shared" ca="1" si="4"/>
        <v>3</v>
      </c>
      <c r="E24" s="18" t="s">
        <v>2480</v>
      </c>
      <c r="F24" s="18">
        <f t="shared" ref="F24" ca="1" si="21">IF($D24=1,VLOOKUP(1,INDIRECT(第1問問題レベル,0),3,0),IF($D24=2,VLOOKUP(2,INDIRECT(第2問問題レベル,0),3,0),IF($D24=3,VLOOKUP(3,INDIRECT(第3問問題レベル,0),3,0),IF($D24=4,VLOOKUP(4,INDIRECT(第4問問題レベル,0),3,0),IF($D24=5,VLOOKUP(5,INDIRECT(第5問問題レベル,0),3,0),IF($D24=6,VLOOKUP(6,INDIRECT(第6問問題レベル,0),3,0),0))))))</f>
        <v>3</v>
      </c>
      <c r="G24" s="18" t="s">
        <v>2477</v>
      </c>
      <c r="H24" s="18"/>
      <c r="I24" s="18"/>
      <c r="J24" s="18"/>
      <c r="K24" s="18" t="s">
        <v>58</v>
      </c>
      <c r="L24" s="28" t="s">
        <v>814</v>
      </c>
      <c r="M24" s="18" t="s">
        <v>2478</v>
      </c>
      <c r="N24" s="18"/>
      <c r="O24" s="18"/>
      <c r="P24" s="18" t="s">
        <v>2481</v>
      </c>
      <c r="Q24" s="18"/>
      <c r="R24" s="18"/>
      <c r="S24" s="18" t="s">
        <v>2479</v>
      </c>
      <c r="T24" s="28" t="s">
        <v>814</v>
      </c>
      <c r="U24" s="18" t="s">
        <v>2482</v>
      </c>
      <c r="V24" s="18"/>
      <c r="W24" s="18"/>
      <c r="X24" s="18" t="s">
        <v>2483</v>
      </c>
      <c r="Y24" s="18">
        <f t="shared" ref="Y24:Y25" ca="1" si="22">IF($D24=1,VLOOKUP(1,INDIRECT(第1問問題レベル,0),2,0),IF($D24=2,VLOOKUP(2,INDIRECT(第2問問題レベル,0),2,0),IF($D24=3,VLOOKUP(3,INDIRECT(第3問問題レベル,0),2,0),IF($D24=4,VLOOKUP(4,INDIRECT(第4問問題レベル,0),2,0),IF($D24=5,VLOOKUP(5,INDIRECT(第5問問題レベル,0),2,0),IF($D24=6,VLOOKUP(6,INDIRECT(第6問問題レベル,0),2,0),0))))))</f>
        <v>9</v>
      </c>
      <c r="Z24" s="18" t="s">
        <v>2477</v>
      </c>
      <c r="AA24" s="18" t="s">
        <v>2484</v>
      </c>
      <c r="AB24" s="28" t="s">
        <v>814</v>
      </c>
      <c r="AC24" s="18" t="s">
        <v>2485</v>
      </c>
      <c r="AD24" s="18"/>
      <c r="AE24" s="18"/>
      <c r="AF24" s="18" t="s">
        <v>2486</v>
      </c>
      <c r="AG24" s="18"/>
      <c r="AH24" s="18"/>
      <c r="AI24" s="18" t="s">
        <v>2487</v>
      </c>
      <c r="AJ24" s="3" t="str">
        <f t="shared" ca="1" si="3"/>
        <v>トンボいけに　あひるが　3わ　いました。そこに　となりの　カエルいけから　あひるが　ひっこして　きました。トンボいけのあひるは、9わに　なりました。カエルいけからなんわの　あひるが　ひっこして　きましたか。</v>
      </c>
    </row>
    <row r="25" spans="1:36" ht="42.75">
      <c r="A25" s="3" t="s">
        <v>3468</v>
      </c>
      <c r="B25" s="3">
        <v>23</v>
      </c>
      <c r="C25" s="18">
        <f t="shared" ca="1" si="0"/>
        <v>0.10777383477752134</v>
      </c>
      <c r="D25" s="18">
        <f t="shared" ca="1" si="4"/>
        <v>21</v>
      </c>
      <c r="E25" s="18" t="s">
        <v>2488</v>
      </c>
      <c r="F25" s="18"/>
      <c r="G25" s="18"/>
      <c r="H25" s="18" t="s">
        <v>2489</v>
      </c>
      <c r="I25" s="18"/>
      <c r="J25" s="18"/>
      <c r="K25" s="18" t="s">
        <v>2490</v>
      </c>
      <c r="L25" s="28" t="s">
        <v>814</v>
      </c>
      <c r="M25" s="18" t="s">
        <v>2491</v>
      </c>
      <c r="N25" s="18"/>
      <c r="O25" s="18"/>
      <c r="P25" s="18" t="s">
        <v>4113</v>
      </c>
      <c r="Q25" s="18">
        <f t="shared" ref="Q25" ca="1" si="23">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0</v>
      </c>
      <c r="R25" s="18" t="s">
        <v>2492</v>
      </c>
      <c r="S25" s="18" t="s">
        <v>2493</v>
      </c>
      <c r="T25" s="28" t="s">
        <v>814</v>
      </c>
      <c r="U25" s="18" t="s">
        <v>2494</v>
      </c>
      <c r="V25" s="18"/>
      <c r="W25" s="18"/>
      <c r="X25" s="18" t="s">
        <v>4113</v>
      </c>
      <c r="Y25" s="18">
        <f t="shared" ca="1" si="22"/>
        <v>0</v>
      </c>
      <c r="Z25" s="18" t="s">
        <v>2495</v>
      </c>
      <c r="AA25" s="18" t="s">
        <v>2496</v>
      </c>
      <c r="AB25" s="28" t="s">
        <v>814</v>
      </c>
      <c r="AC25" s="18" t="s">
        <v>2497</v>
      </c>
      <c r="AD25" s="18"/>
      <c r="AE25" s="18"/>
      <c r="AF25" s="18" t="s">
        <v>2498</v>
      </c>
      <c r="AG25" s="18"/>
      <c r="AH25" s="18"/>
      <c r="AI25" s="18" t="s">
        <v>2499</v>
      </c>
      <c r="AJ25" s="3" t="str">
        <f t="shared" ca="1" si="3"/>
        <v>かだんにはなが　さいています。がっこうに　いくときに　みると　0こ　さいていました。かえるときに　みると　0こに　なっていました。がっこうに　いっているあいだに　なんこ　はなが　さきましたか。</v>
      </c>
    </row>
    <row r="26" spans="1:36" ht="42.75">
      <c r="A26" s="3" t="s">
        <v>3468</v>
      </c>
      <c r="B26" s="3">
        <v>24</v>
      </c>
      <c r="C26" s="18">
        <f t="shared" ca="1" si="0"/>
        <v>0.56988304043442328</v>
      </c>
      <c r="D26" s="18">
        <f t="shared" ca="1" si="4"/>
        <v>10</v>
      </c>
      <c r="E26" s="18" t="s">
        <v>3504</v>
      </c>
      <c r="F26" s="18"/>
      <c r="G26" s="18"/>
      <c r="H26" s="18" t="s">
        <v>4114</v>
      </c>
      <c r="I26" s="18">
        <f t="shared" ref="I26:I28" ca="1" si="24">IF($D26=1,VLOOKUP(1,INDIRECT(第1問問題レベル,0),3,0),IF($D26=2,VLOOKUP(2,INDIRECT(第2問問題レベル,0),3,0),IF($D26=3,VLOOKUP(3,INDIRECT(第3問問題レベル,0),3,0),IF($D26=4,VLOOKUP(4,INDIRECT(第4問問題レベル,0),3,0),IF($D26=5,VLOOKUP(5,INDIRECT(第5問問題レベル,0),3,0),IF($D26=6,VLOOKUP(6,INDIRECT(第6問問題レベル,0),3,0),0))))))</f>
        <v>0</v>
      </c>
      <c r="J26" s="18" t="s">
        <v>342</v>
      </c>
      <c r="K26" s="18" t="s">
        <v>3506</v>
      </c>
      <c r="M26" s="18" t="s">
        <v>3507</v>
      </c>
      <c r="N26" s="18"/>
      <c r="O26" s="18"/>
      <c r="P26" s="18" t="s">
        <v>3508</v>
      </c>
      <c r="S26" s="18" t="s">
        <v>4115</v>
      </c>
      <c r="T26" s="18"/>
      <c r="U26" s="18"/>
      <c r="V26" s="18">
        <f t="shared" ref="V26:V28" ca="1" si="25">IF($D26=1,VLOOKUP(1,INDIRECT(第1問問題レベル,0),2,0),IF($D26=2,VLOOKUP(2,INDIRECT(第2問問題レベル,0),2,0),IF($D26=3,VLOOKUP(3,INDIRECT(第3問問題レベル,0),2,0),IF($D26=4,VLOOKUP(4,INDIRECT(第4問問題レベル,0),2,0),IF($D26=5,VLOOKUP(5,INDIRECT(第5問問題レベル,0),2,0),IF($D26=6,VLOOKUP(6,INDIRECT(第6問問題レベル,0),2,0),0))))))</f>
        <v>0</v>
      </c>
      <c r="W26" s="18" t="s">
        <v>342</v>
      </c>
      <c r="X26" s="18" t="s">
        <v>3501</v>
      </c>
      <c r="AC26" s="18" t="s">
        <v>3505</v>
      </c>
      <c r="AD26" s="18"/>
      <c r="AE26" s="18"/>
      <c r="AF26" s="18" t="s">
        <v>3509</v>
      </c>
      <c r="AI26" s="3" t="s">
        <v>3510</v>
      </c>
    </row>
    <row r="27" spans="1:36">
      <c r="C27" s="18"/>
      <c r="D27" s="18"/>
      <c r="E27" s="18"/>
      <c r="F27" s="18"/>
      <c r="G27" s="18"/>
      <c r="H27" s="18"/>
      <c r="I27" s="18"/>
      <c r="J27" s="18"/>
      <c r="K27" s="18"/>
      <c r="M27" s="18"/>
      <c r="N27" s="18"/>
      <c r="O27" s="18"/>
      <c r="P27" s="18"/>
      <c r="S27" s="18"/>
      <c r="T27" s="18"/>
      <c r="U27" s="18"/>
      <c r="V27" s="18"/>
      <c r="W27" s="18"/>
      <c r="X27" s="18"/>
      <c r="AC27" s="18"/>
      <c r="AD27" s="18"/>
      <c r="AE27" s="18"/>
      <c r="AF27" s="18"/>
    </row>
    <row r="28" spans="1:36" ht="42.75">
      <c r="A28" s="3" t="s">
        <v>3469</v>
      </c>
      <c r="B28" s="3">
        <v>1</v>
      </c>
      <c r="C28" s="18">
        <f t="shared" ca="1" si="0"/>
        <v>0.52550879592499999</v>
      </c>
      <c r="D28" s="18">
        <f ca="1">RANK(C28,C$28:C$33,0)</f>
        <v>2</v>
      </c>
      <c r="E28" s="18" t="s">
        <v>3511</v>
      </c>
      <c r="F28" s="18"/>
      <c r="G28" s="18"/>
      <c r="H28" s="18" t="s">
        <v>3659</v>
      </c>
      <c r="I28" s="18">
        <f t="shared" ca="1" si="24"/>
        <v>7</v>
      </c>
      <c r="J28" s="3" t="s">
        <v>3512</v>
      </c>
      <c r="K28" s="18" t="s">
        <v>3513</v>
      </c>
      <c r="M28" s="18" t="s">
        <v>4116</v>
      </c>
      <c r="N28" s="18">
        <f ca="1">INT(IF($D28=1,VLOOKUP(1,INDIRECT(第1問問題レベル,0),3,0),IF($D28=2,VLOOKUP(2,INDIRECT(第2問問題レベル,0),3,0),IF($D28=3,VLOOKUP(3,INDIRECT(第3問問題レベル,0),3,0),IF($D28=4,VLOOKUP(4,INDIRECT(第4問問題レベル,0),3,0),IF($D28=5,VLOOKUP(5,INDIRECT(第5問問題レベル,0),3,0),IF($D28=6,VLOOKUP(6,INDIRECT(第6問問題レベル,0),3,0),0))))))/2)+1</f>
        <v>4</v>
      </c>
      <c r="O28" s="18" t="s">
        <v>3514</v>
      </c>
      <c r="P28" s="18" t="s">
        <v>3515</v>
      </c>
      <c r="S28" s="18" t="s">
        <v>4117</v>
      </c>
      <c r="T28" s="18"/>
      <c r="U28" s="18"/>
      <c r="V28" s="18">
        <f t="shared" ca="1" si="25"/>
        <v>12</v>
      </c>
      <c r="W28" s="18" t="s">
        <v>24</v>
      </c>
      <c r="X28" s="18" t="s">
        <v>3501</v>
      </c>
      <c r="AC28" s="18" t="s">
        <v>3516</v>
      </c>
      <c r="AD28" s="18"/>
      <c r="AE28" s="18"/>
      <c r="AF28" s="18" t="s">
        <v>3517</v>
      </c>
      <c r="AI28" s="18" t="s">
        <v>3518</v>
      </c>
    </row>
    <row r="29" spans="1:36" ht="57">
      <c r="A29" s="3" t="s">
        <v>3469</v>
      </c>
      <c r="B29" s="3">
        <v>2</v>
      </c>
      <c r="C29" s="18">
        <f t="shared" ca="1" si="0"/>
        <v>0.74288063759664436</v>
      </c>
      <c r="D29" s="18">
        <f t="shared" ref="D29:D33" ca="1" si="26">RANK(C29,C$28:C$33,0)</f>
        <v>1</v>
      </c>
      <c r="E29" s="18" t="s">
        <v>4118</v>
      </c>
      <c r="F29" s="18">
        <f ca="1">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1</v>
      </c>
      <c r="G29" s="18" t="s">
        <v>342</v>
      </c>
      <c r="H29" s="18" t="s">
        <v>3498</v>
      </c>
      <c r="K29" s="18"/>
      <c r="M29" s="18"/>
      <c r="N29" s="18">
        <f ca="1">INT(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2)+1</f>
        <v>1</v>
      </c>
      <c r="O29" s="18" t="s">
        <v>3489</v>
      </c>
      <c r="P29" s="18" t="s">
        <v>3499</v>
      </c>
      <c r="S29" s="18" t="s">
        <v>3500</v>
      </c>
      <c r="T29" s="18"/>
      <c r="U29" s="18" t="s">
        <v>4119</v>
      </c>
      <c r="Y29" s="18">
        <f ca="1">IF($D29=1,VLOOKUP(1,INDIRECT(第1問問題レベル,0),2,0),IF($D29=2,VLOOKUP(2,INDIRECT(第2問問題レベル,0),2,0),IF($D29=3,VLOOKUP(3,INDIRECT(第3問問題レベル,0),2,0),IF($D29=4,VLOOKUP(4,INDIRECT(第4問問題レベル,0),2,0),IF($D29=5,VLOOKUP(5,INDIRECT(第5問問題レベル,0),2,0),IF($D29=6,VLOOKUP(6,INDIRECT(第6問問題レベル,0),2,0),0))))))</f>
        <v>19</v>
      </c>
      <c r="Z29" s="18" t="s">
        <v>342</v>
      </c>
      <c r="AA29" s="18" t="s">
        <v>3501</v>
      </c>
      <c r="AC29" s="18" t="s">
        <v>3502</v>
      </c>
      <c r="AD29" s="18"/>
      <c r="AE29" s="18"/>
      <c r="AF29" s="18" t="s">
        <v>3503</v>
      </c>
    </row>
    <row r="30" spans="1:36" ht="71.25">
      <c r="A30" s="3" t="s">
        <v>3469</v>
      </c>
      <c r="B30" s="3">
        <v>3</v>
      </c>
      <c r="C30" s="18">
        <f t="shared" ca="1" si="0"/>
        <v>0.11703528662668761</v>
      </c>
      <c r="D30" s="18">
        <f t="shared" ca="1" si="26"/>
        <v>5</v>
      </c>
      <c r="E30" s="18" t="s">
        <v>360</v>
      </c>
      <c r="F30" s="18"/>
      <c r="G30" s="18"/>
      <c r="H30" s="18" t="s">
        <v>2439</v>
      </c>
      <c r="I30" s="18"/>
      <c r="J30" s="18"/>
      <c r="K30" s="18" t="s">
        <v>2440</v>
      </c>
      <c r="L30" s="28" t="s">
        <v>814</v>
      </c>
      <c r="M30" s="18" t="s">
        <v>2441</v>
      </c>
      <c r="N30" s="18"/>
      <c r="O30" s="18"/>
      <c r="P30" s="18" t="s">
        <v>3706</v>
      </c>
      <c r="Q30" s="18">
        <f ca="1">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2</v>
      </c>
      <c r="R30" s="3" t="str">
        <f ca="1">IF(MOD(Q30,10)=0,"ぱい",IF(MOD(Q30,10)=1,"ぱい",IF(MOD(Q30,10)=6,"ぱい",IF(MOD(Q30,10)=3,"ばい","はい"))))</f>
        <v>はい</v>
      </c>
      <c r="S30" s="18" t="s">
        <v>60</v>
      </c>
      <c r="T30" s="28" t="s">
        <v>814</v>
      </c>
      <c r="U30" s="18" t="s">
        <v>2443</v>
      </c>
      <c r="V30" s="18"/>
      <c r="W30" s="18"/>
      <c r="X30" s="18" t="s">
        <v>3598</v>
      </c>
      <c r="Y30" s="18">
        <f ca="1">IF($D30=1,VLOOKUP(1,INDIRECT(第1問問題レベル,0),2,0),IF($D30=2,VLOOKUP(2,INDIRECT(第2問問題レベル,0),2,0),IF($D30=3,VLOOKUP(3,INDIRECT(第3問問題レベル,0),2,0),IF($D30=4,VLOOKUP(4,INDIRECT(第4問問題レベル,0),2,0),IF($D30=5,VLOOKUP(5,INDIRECT(第5問問題レベル,0),2,0),IF($D30=6,VLOOKUP(6,INDIRECT(第6問問題レベル,0),2,0),0))))))</f>
        <v>6</v>
      </c>
      <c r="Z30" s="3" t="str">
        <f ca="1">IF(MOD(Y30,10)=0,"ぱい",IF(MOD(Y30,10)=1,"ぱい",IF(MOD(Y30,10)=6,"ぱい",IF(MOD(Y30,10)=3,"ばい","はい"))))</f>
        <v>ぱい</v>
      </c>
      <c r="AA30" s="18" t="s">
        <v>2442</v>
      </c>
      <c r="AB30" s="28" t="s">
        <v>814</v>
      </c>
      <c r="AC30" s="18" t="s">
        <v>2444</v>
      </c>
      <c r="AD30" s="18"/>
      <c r="AE30" s="18"/>
      <c r="AF30" s="18" t="s">
        <v>2445</v>
      </c>
      <c r="AG30" s="18"/>
      <c r="AH30" s="18"/>
      <c r="AI30" s="18" t="s">
        <v>2446</v>
      </c>
      <c r="AJ30" s="3" t="str">
        <f ca="1">E30&amp;F30&amp;G30&amp;H30&amp;I30&amp;J30&amp;K30&amp;M30&amp;N30&amp;O30&amp;P30&amp;Q30&amp;R30&amp;S30&amp;U30&amp;V30&amp;W30&amp;X30&amp;Y30&amp;Z30&amp;AA30&amp;AC30&amp;AD30&amp;AE30&amp;AF30&amp;AG30&amp;AH30&amp;AI30</f>
        <v>はらぺこたろうは、あさ、ひる、ばんと１にちに　３かい　ごはんを　たべます。あさ、ひるあわせてごはんを　2はい　たべました。ばんごはんも　あわせるときょうは　6ぱい　ごはんを　たべました。ばんごはんを　なんばい　たべましたか。</v>
      </c>
    </row>
    <row r="31" spans="1:36" ht="28.5">
      <c r="A31" s="3" t="s">
        <v>3469</v>
      </c>
      <c r="B31" s="3">
        <v>4</v>
      </c>
      <c r="C31" s="18">
        <f t="shared" ca="1" si="0"/>
        <v>0.14526056722436231</v>
      </c>
      <c r="D31" s="18">
        <f t="shared" ca="1" si="26"/>
        <v>4</v>
      </c>
      <c r="E31" s="18" t="s">
        <v>2448</v>
      </c>
      <c r="F31" s="18"/>
      <c r="G31" s="18"/>
      <c r="H31" s="18" t="s">
        <v>2449</v>
      </c>
      <c r="I31" s="18"/>
      <c r="J31" s="18"/>
      <c r="K31" s="18" t="s">
        <v>380</v>
      </c>
      <c r="L31" s="28" t="s">
        <v>814</v>
      </c>
      <c r="M31" s="18" t="s">
        <v>4120</v>
      </c>
      <c r="N31" s="18">
        <f ca="1">IF($D31=1,VLOOKUP(1,INDIRECT(第1問問題レベル,0),3,0),IF($D31=2,VLOOKUP(2,INDIRECT(第2問問題レベル,0),3,0),IF($D31=3,VLOOKUP(3,INDIRECT(第3問問題レベル,0),3,0),IF($D31=4,VLOOKUP(4,INDIRECT(第4問問題レベル,0),3,0),IF($D31=5,VLOOKUP(5,INDIRECT(第5問問題レベル,0),3,0),IF($D31=6,VLOOKUP(6,INDIRECT(第6問問題レベル,0),3,0),0))))))</f>
        <v>4</v>
      </c>
      <c r="O31" s="18" t="s">
        <v>2447</v>
      </c>
      <c r="P31" s="18" t="s">
        <v>33</v>
      </c>
      <c r="Q31" s="18"/>
      <c r="R31" s="18"/>
      <c r="S31" s="18"/>
      <c r="T31" s="28" t="s">
        <v>814</v>
      </c>
      <c r="U31" s="18" t="s">
        <v>2450</v>
      </c>
      <c r="V31" s="18"/>
      <c r="W31" s="18"/>
      <c r="X31" s="18" t="s">
        <v>4121</v>
      </c>
      <c r="Y31" s="18">
        <f ca="1">IF($D31=1,VLOOKUP(1,INDIRECT(第1問問題レベル,0),2,0),IF($D31=2,VLOOKUP(2,INDIRECT(第2問問題レベル,0),2,0),IF($D31=3,VLOOKUP(3,INDIRECT(第3問問題レベル,0),2,0),IF($D31=4,VLOOKUP(4,INDIRECT(第4問問題レベル,0),2,0),IF($D31=5,VLOOKUP(5,INDIRECT(第5問問題レベル,0),2,0),IF($D31=6,VLOOKUP(6,INDIRECT(第6問問題レベル,0),2,0),0))))))</f>
        <v>8</v>
      </c>
      <c r="Z31" s="18" t="s">
        <v>2451</v>
      </c>
      <c r="AA31" s="18" t="s">
        <v>2452</v>
      </c>
      <c r="AB31" s="28" t="s">
        <v>814</v>
      </c>
      <c r="AC31" s="18" t="s">
        <v>2453</v>
      </c>
      <c r="AD31" s="18"/>
      <c r="AE31" s="18"/>
      <c r="AF31" s="18" t="s">
        <v>2454</v>
      </c>
      <c r="AG31" s="18"/>
      <c r="AH31" s="18"/>
      <c r="AI31" s="18" t="s">
        <v>2455</v>
      </c>
      <c r="AJ31" s="3" t="str">
        <f ca="1">E31&amp;F31&amp;G31&amp;H31&amp;I31&amp;J31&amp;K31&amp;M31&amp;N31&amp;O31&amp;P31&amp;Q31&amp;R31&amp;S31&amp;U31&amp;V31&amp;W31&amp;X31&amp;Y31&amp;Z31&amp;AA31&amp;AC31&amp;AD31&amp;AE31&amp;AF31&amp;AG31&amp;AH31&amp;AI31</f>
        <v>わなげを　２かい　しました。１かいめで　4てん　とりました。２かいめもあわせると　8てん　です。２かいめは、なんてん　とりましたか。</v>
      </c>
    </row>
    <row r="32" spans="1:36" ht="42.75">
      <c r="A32" s="3" t="s">
        <v>3469</v>
      </c>
      <c r="B32" s="3">
        <v>5</v>
      </c>
      <c r="C32" s="18">
        <f t="shared" ca="1" si="0"/>
        <v>0.46525617669732777</v>
      </c>
      <c r="D32" s="18">
        <f t="shared" ca="1" si="26"/>
        <v>3</v>
      </c>
      <c r="E32" s="18" t="s">
        <v>2331</v>
      </c>
      <c r="F32" s="18"/>
      <c r="G32" s="18"/>
      <c r="H32" s="18" t="s">
        <v>2332</v>
      </c>
      <c r="I32" s="18"/>
      <c r="J32" s="18"/>
      <c r="K32" s="18" t="s">
        <v>2333</v>
      </c>
      <c r="L32" s="28" t="s">
        <v>814</v>
      </c>
      <c r="M32" s="18" t="s">
        <v>2335</v>
      </c>
      <c r="N32" s="18">
        <f ca="1">IF($D32=1,VLOOKUP(1,INDIRECT(第1問問題レベル,0),3,0),IF($D32=2,VLOOKUP(2,INDIRECT(第2問問題レベル,0),3,0),IF($D32=3,VLOOKUP(3,INDIRECT(第3問問題レベル,0),3,0),IF($D32=4,VLOOKUP(4,INDIRECT(第4問問題レベル,0),3,0),IF($D32=5,VLOOKUP(5,INDIRECT(第5問問題レベル,0),3,0),IF($D32=6,VLOOKUP(6,INDIRECT(第6問問題レベル,0),3,0),0))))))</f>
        <v>3</v>
      </c>
      <c r="O32" s="18" t="s">
        <v>2334</v>
      </c>
      <c r="P32" s="18" t="s">
        <v>33</v>
      </c>
      <c r="Q32" s="18"/>
      <c r="R32" s="18"/>
      <c r="S32" s="18"/>
      <c r="T32" s="28" t="s">
        <v>814</v>
      </c>
      <c r="U32" s="18" t="s">
        <v>2337</v>
      </c>
      <c r="V32" s="18"/>
      <c r="W32" s="18"/>
      <c r="X32" s="18" t="s">
        <v>4122</v>
      </c>
      <c r="Y32" s="18">
        <f ca="1">IF($D32=1,VLOOKUP(1,INDIRECT(第1問問題レベル,0),2,0),IF($D32=2,VLOOKUP(2,INDIRECT(第2問問題レベル,0),2,0),IF($D32=3,VLOOKUP(3,INDIRECT(第3問問題レベル,0),2,0),IF($D32=4,VLOOKUP(4,INDIRECT(第4問問題レベル,0),2,0),IF($D32=5,VLOOKUP(5,INDIRECT(第5問問題レベル,0),2,0),IF($D32=6,VLOOKUP(6,INDIRECT(第6問問題レベル,0),2,0),0))))))</f>
        <v>9</v>
      </c>
      <c r="Z32" s="18" t="s">
        <v>2325</v>
      </c>
      <c r="AA32" s="18" t="s">
        <v>2336</v>
      </c>
      <c r="AB32" s="28" t="s">
        <v>814</v>
      </c>
      <c r="AC32" s="18" t="s">
        <v>2338</v>
      </c>
      <c r="AD32" s="18"/>
      <c r="AE32" s="18"/>
      <c r="AF32" s="18" t="s">
        <v>2339</v>
      </c>
      <c r="AG32" s="18"/>
      <c r="AH32" s="18"/>
      <c r="AI32" s="18" t="s">
        <v>2340</v>
      </c>
      <c r="AJ32" s="3" t="str">
        <f ca="1">E32&amp;F32&amp;G32&amp;H32&amp;I32&amp;J32&amp;K32&amp;M32&amp;N32&amp;O32&amp;P32&amp;Q32&amp;R32&amp;S32&amp;U32&amp;V32&amp;W32&amp;X32&amp;Y32&amp;Z32&amp;AA32&amp;AC32&amp;AD32&amp;AE32&amp;AF32&amp;AG32&amp;AH32&amp;AI32</f>
        <v>あきこさんは、かきとりに　２かい　いきました。1かいめは、3こ　とりました。２かいめも　あわせると　9こ　なります。２かいめは、なんこ　とりましたか。</v>
      </c>
    </row>
    <row r="33" spans="1:36" ht="57">
      <c r="A33" s="3" t="s">
        <v>3469</v>
      </c>
      <c r="B33" s="3">
        <v>6</v>
      </c>
      <c r="C33" s="18">
        <f t="shared" ca="1" si="0"/>
        <v>6.0761489102367783E-2</v>
      </c>
      <c r="D33" s="18">
        <f t="shared" ca="1" si="26"/>
        <v>6</v>
      </c>
      <c r="E33" s="18" t="s">
        <v>4124</v>
      </c>
      <c r="F33" s="18">
        <f ca="1">IF($D33=1,VLOOKUP(1,INDIRECT(第1問問題レベル,0),3,0),IF($D33=2,VLOOKUP(2,INDIRECT(第2問問題レベル,0),3,0),IF($D33=3,VLOOKUP(3,INDIRECT(第3問問題レベル,0),3,0),IF($D33=4,VLOOKUP(4,INDIRECT(第4問問題レベル,0),3,0),IF($D33=5,VLOOKUP(5,INDIRECT(第5問問題レベル,0),3,0),IF($D33=6,VLOOKUP(6,INDIRECT(第6問問題レベル,0),3,0),0))))))</f>
        <v>1</v>
      </c>
      <c r="G33" s="18" t="str">
        <f ca="1">IF(MOD(F33,10)=0,"ぴき",IF(MOD(F33,10)=1,"ぴき",IF(MOD(F33,10)=6,"ぴき",IF(MOD(F33,10)=3,"びき","ひき"))))</f>
        <v>ぴき</v>
      </c>
      <c r="H33" s="18"/>
      <c r="I33" s="18"/>
      <c r="J33" s="18"/>
      <c r="K33" s="18" t="s">
        <v>58</v>
      </c>
      <c r="L33" s="28" t="s">
        <v>814</v>
      </c>
      <c r="M33" s="18" t="s">
        <v>3497</v>
      </c>
      <c r="N33" s="18"/>
      <c r="O33" s="18"/>
      <c r="P33" s="18" t="s">
        <v>4123</v>
      </c>
      <c r="Q33" s="18">
        <f ca="1">IF($D33=1,VLOOKUP(1,INDIRECT(第1問問題レベル,0),2,0),IF($D33=2,VLOOKUP(2,INDIRECT(第2問問題レベル,0),2,0),IF($D33=3,VLOOKUP(3,INDIRECT(第3問問題レベル,0),2,0),IF($D33=4,VLOOKUP(4,INDIRECT(第4問問題レベル,0),2,0),IF($D33=5,VLOOKUP(5,INDIRECT(第5問問題レベル,0),2,0),IF($D33=6,VLOOKUP(6,INDIRECT(第6問問題レベル,0),2,0),0))))))</f>
        <v>8</v>
      </c>
      <c r="R33" s="18" t="str">
        <f ca="1">IF(MOD(Q33,10)=0,"ぴき",IF(MOD(Q33,10)=1,"ぴき",IF(MOD(Q33,10)=6,"ぴき",IF(MOD(Q33,10)=3,"びき","ひき"))))</f>
        <v>ひき</v>
      </c>
      <c r="S33" s="18" t="s">
        <v>32</v>
      </c>
      <c r="T33" s="28" t="s">
        <v>814</v>
      </c>
      <c r="U33" s="18" t="s">
        <v>2353</v>
      </c>
      <c r="V33" s="18"/>
      <c r="W33" s="18"/>
      <c r="X33" s="18" t="s">
        <v>2354</v>
      </c>
      <c r="Y33" s="18"/>
      <c r="Z33" s="18"/>
      <c r="AA33" s="18" t="s">
        <v>2355</v>
      </c>
      <c r="AB33" s="28" t="s">
        <v>814</v>
      </c>
      <c r="AC33" s="18"/>
      <c r="AD33" s="18"/>
      <c r="AE33" s="18"/>
      <c r="AF33" s="18"/>
      <c r="AG33" s="18"/>
      <c r="AH33" s="18"/>
      <c r="AI33" s="18"/>
      <c r="AJ33" s="3" t="str">
        <f ca="1">E33&amp;F33&amp;G33&amp;H33&amp;I33&amp;J33&amp;K33&amp;M33&amp;N33&amp;O33&amp;P33&amp;Q33&amp;R33&amp;S33&amp;U33&amp;V33&amp;W33&amp;X33&amp;Y33&amp;Z33&amp;AA33&amp;AC33&amp;AD33&amp;AE33&amp;AF33&amp;AG33&amp;AH33&amp;AI33</f>
        <v>すいそうに　めだかが　1ぴき　いました。３にんの　ともだちに　もらっためだかを　いれると　8ひきに　なりました。ともだちは、めだかを　なんびき　くれましたか。</v>
      </c>
    </row>
    <row r="34" spans="1:36">
      <c r="C34" s="18"/>
      <c r="D34" s="18"/>
      <c r="E34" s="18"/>
      <c r="F34" s="18"/>
      <c r="G34" s="18"/>
      <c r="H34" s="18"/>
      <c r="K34" s="18"/>
      <c r="M34" s="18"/>
      <c r="N34" s="18"/>
      <c r="O34" s="18"/>
      <c r="P34" s="18"/>
      <c r="S34" s="18"/>
      <c r="T34" s="18"/>
      <c r="U34" s="18"/>
      <c r="AC34" s="18"/>
      <c r="AD34" s="18"/>
      <c r="AE34" s="18"/>
    </row>
    <row r="35" spans="1:36">
      <c r="C35" s="18"/>
      <c r="D35" s="18"/>
      <c r="E35" s="18"/>
      <c r="F35" s="18"/>
      <c r="G35" s="18"/>
      <c r="H35" s="18"/>
      <c r="K35" s="18"/>
      <c r="M35" s="18"/>
      <c r="N35" s="18"/>
      <c r="O35" s="18"/>
      <c r="P35" s="18"/>
      <c r="S35" s="18"/>
      <c r="T35" s="18"/>
      <c r="U35" s="18"/>
      <c r="AC35" s="18"/>
      <c r="AD35" s="18"/>
      <c r="AE35" s="18"/>
    </row>
    <row r="36" spans="1:36">
      <c r="C36" s="18"/>
      <c r="D36" s="18"/>
      <c r="E36" s="18"/>
      <c r="F36" s="18"/>
      <c r="G36" s="18"/>
      <c r="H36" s="18"/>
      <c r="K36" s="18"/>
      <c r="M36" s="18"/>
      <c r="N36" s="18"/>
      <c r="O36" s="18"/>
      <c r="P36" s="18"/>
      <c r="S36" s="18"/>
      <c r="T36" s="18"/>
      <c r="U36" s="18"/>
      <c r="AC36" s="18"/>
      <c r="AD36" s="18"/>
      <c r="AE36" s="18"/>
    </row>
    <row r="37" spans="1:36">
      <c r="C37" s="18"/>
      <c r="D37" s="18"/>
      <c r="E37" s="18"/>
      <c r="F37" s="18"/>
      <c r="G37" s="18"/>
      <c r="H37" s="18"/>
      <c r="K37" s="18"/>
      <c r="M37" s="18"/>
      <c r="N37" s="18"/>
      <c r="O37" s="18"/>
      <c r="P37" s="18"/>
      <c r="S37" s="18"/>
      <c r="T37" s="18"/>
      <c r="U37" s="18"/>
      <c r="AC37" s="18"/>
      <c r="AD37" s="18"/>
      <c r="AE37" s="18"/>
    </row>
    <row r="38" spans="1:36">
      <c r="C38" s="18"/>
      <c r="D38" s="18"/>
      <c r="E38" s="18"/>
      <c r="F38" s="18"/>
      <c r="G38" s="18"/>
      <c r="H38" s="18"/>
      <c r="K38" s="18"/>
      <c r="M38" s="18"/>
      <c r="N38" s="18"/>
      <c r="O38" s="18"/>
      <c r="P38" s="18"/>
      <c r="S38" s="18"/>
      <c r="T38" s="18"/>
      <c r="U38" s="18"/>
      <c r="AC38" s="18"/>
      <c r="AD38" s="18"/>
      <c r="AE38" s="18"/>
    </row>
    <row r="39" spans="1:36">
      <c r="C39" s="18"/>
      <c r="D39" s="18"/>
      <c r="E39" s="18"/>
      <c r="F39" s="18"/>
      <c r="G39" s="18"/>
      <c r="H39" s="18"/>
      <c r="K39" s="18"/>
      <c r="M39" s="18"/>
      <c r="N39" s="18"/>
      <c r="O39" s="18"/>
      <c r="P39" s="18"/>
      <c r="S39" s="18"/>
      <c r="T39" s="18"/>
      <c r="U39" s="18"/>
      <c r="AC39" s="18"/>
      <c r="AD39" s="18"/>
      <c r="AE39" s="18"/>
    </row>
    <row r="40" spans="1:36">
      <c r="C40" s="18"/>
      <c r="D40" s="18"/>
      <c r="E40" s="18"/>
      <c r="F40" s="18"/>
      <c r="G40" s="18"/>
      <c r="H40" s="18"/>
      <c r="K40" s="18"/>
      <c r="M40" s="18"/>
      <c r="N40" s="18"/>
      <c r="O40" s="18"/>
      <c r="P40" s="18"/>
      <c r="S40" s="18"/>
      <c r="T40" s="18"/>
      <c r="U40" s="18"/>
      <c r="AC40" s="18"/>
      <c r="AD40" s="18"/>
      <c r="AE40" s="18"/>
    </row>
    <row r="41" spans="1:36">
      <c r="C41" s="18"/>
      <c r="D41" s="18"/>
      <c r="E41" s="18"/>
      <c r="F41" s="18"/>
      <c r="G41" s="18"/>
      <c r="H41" s="18"/>
      <c r="K41" s="18"/>
      <c r="M41" s="18"/>
      <c r="N41" s="18"/>
      <c r="O41" s="18"/>
      <c r="P41" s="18"/>
      <c r="S41" s="18"/>
      <c r="T41" s="18"/>
      <c r="U41" s="18"/>
      <c r="AC41" s="18"/>
      <c r="AD41" s="18"/>
      <c r="AE41" s="18"/>
    </row>
    <row r="42" spans="1:36">
      <c r="C42" s="18"/>
      <c r="D42" s="18"/>
      <c r="E42" s="18"/>
      <c r="F42" s="18"/>
      <c r="G42" s="18"/>
      <c r="H42" s="18"/>
      <c r="K42" s="18"/>
      <c r="M42" s="18"/>
      <c r="N42" s="18"/>
      <c r="O42" s="18"/>
      <c r="P42" s="18"/>
      <c r="S42" s="18"/>
      <c r="T42" s="18"/>
      <c r="U42" s="18"/>
      <c r="AC42" s="18"/>
      <c r="AD42" s="18"/>
      <c r="AE42" s="18"/>
    </row>
    <row r="43" spans="1:36">
      <c r="C43" s="18"/>
      <c r="D43" s="18"/>
      <c r="E43" s="18"/>
      <c r="F43" s="18"/>
      <c r="G43" s="18"/>
      <c r="H43" s="18"/>
      <c r="K43" s="18"/>
      <c r="M43" s="18"/>
      <c r="N43" s="18"/>
      <c r="O43" s="18"/>
      <c r="P43" s="18"/>
      <c r="S43" s="18"/>
      <c r="T43" s="18"/>
      <c r="U43" s="18"/>
      <c r="AC43" s="18"/>
      <c r="AD43" s="18"/>
      <c r="AE43" s="18"/>
    </row>
  </sheetData>
  <phoneticPr fontId="1"/>
  <pageMargins left="0.25" right="0.25" top="0.75" bottom="0.75" header="0.3" footer="0.3"/>
  <pageSetup paperSize="9" scale="9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J96"/>
  <sheetViews>
    <sheetView topLeftCell="A16" workbookViewId="0">
      <selection activeCell="G21" sqref="G21"/>
    </sheetView>
  </sheetViews>
  <sheetFormatPr defaultColWidth="9" defaultRowHeight="14.25"/>
  <cols>
    <col min="1" max="1" width="9" style="3"/>
    <col min="2" max="2" width="3.46484375" style="3" bestFit="1" customWidth="1"/>
    <col min="3" max="3" width="9" style="3"/>
    <col min="4" max="4" width="3.46484375" style="3" bestFit="1" customWidth="1"/>
    <col min="5" max="5" width="9" style="3"/>
    <col min="6" max="6" width="4" style="3" bestFit="1" customWidth="1"/>
    <col min="7" max="7" width="4" style="3" customWidth="1"/>
    <col min="8" max="8" width="9" style="3"/>
    <col min="9" max="9" width="4" style="3" bestFit="1" customWidth="1"/>
    <col min="10" max="10" width="4" style="3" customWidth="1"/>
    <col min="11" max="11" width="9" style="3"/>
    <col min="12" max="12" width="2.46484375" style="3" customWidth="1"/>
    <col min="13" max="13" width="9" style="3"/>
    <col min="14" max="14" width="4" style="3" bestFit="1" customWidth="1"/>
    <col min="15" max="15" width="4" style="3" customWidth="1"/>
    <col min="16" max="16" width="9" style="3"/>
    <col min="17" max="17" width="4" style="3" bestFit="1" customWidth="1"/>
    <col min="18" max="18" width="4" style="3" customWidth="1"/>
    <col min="19" max="19" width="9" style="3"/>
    <col min="20" max="20" width="2.46484375" style="3" customWidth="1"/>
    <col min="21" max="21" width="9" style="3"/>
    <col min="22" max="22" width="4" style="3" bestFit="1" customWidth="1"/>
    <col min="23" max="23" width="4" style="3" customWidth="1"/>
    <col min="24" max="24" width="9" style="3"/>
    <col min="25" max="25" width="4"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4</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113</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28.5">
      <c r="A3" s="3" t="s">
        <v>258</v>
      </c>
      <c r="B3" s="3">
        <v>1</v>
      </c>
      <c r="C3" s="3">
        <f ca="1">RAND()</f>
        <v>0.12509707565752792</v>
      </c>
      <c r="D3" s="3">
        <f ca="1">RANK(C3,C$3:C$16,0)</f>
        <v>11</v>
      </c>
      <c r="E3" s="18" t="s">
        <v>3582</v>
      </c>
      <c r="F3" s="18">
        <f t="shared" ref="F3:F9" ca="1" si="0">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G3" s="18" t="s">
        <v>342</v>
      </c>
      <c r="H3" s="18" t="s">
        <v>55</v>
      </c>
      <c r="I3" s="18"/>
      <c r="J3" s="18"/>
      <c r="K3" s="18"/>
      <c r="L3" s="28" t="s">
        <v>814</v>
      </c>
      <c r="M3" s="18" t="s">
        <v>16</v>
      </c>
      <c r="N3" s="18"/>
      <c r="O3" s="18"/>
      <c r="P3" s="18" t="s">
        <v>3831</v>
      </c>
      <c r="Q3" s="18">
        <f t="shared" ref="Q3:Q8" ca="1" si="1">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R3" s="18" t="s">
        <v>342</v>
      </c>
      <c r="S3" s="18" t="s">
        <v>246</v>
      </c>
      <c r="T3" s="28" t="s">
        <v>814</v>
      </c>
      <c r="U3" s="18" t="s">
        <v>298</v>
      </c>
      <c r="V3" s="18"/>
      <c r="W3" s="18"/>
      <c r="X3" s="18" t="s">
        <v>447</v>
      </c>
      <c r="Y3" s="18"/>
      <c r="Z3" s="18"/>
      <c r="AA3" s="18" t="s">
        <v>448</v>
      </c>
      <c r="AB3" s="28" t="s">
        <v>814</v>
      </c>
      <c r="AC3" s="18"/>
      <c r="AD3" s="18"/>
      <c r="AE3" s="18"/>
      <c r="AF3" s="18"/>
      <c r="AG3" s="18"/>
      <c r="AH3" s="18"/>
      <c r="AI3" s="18"/>
      <c r="AJ3" s="3" t="str">
        <f t="shared" ref="AJ3:AJ27" ca="1" si="2">E3&amp;F3&amp;G3&amp;H3&amp;I3&amp;J3&amp;K3&amp;L3&amp;M3&amp;N3&amp;O3&amp;P3&amp;Q3&amp;R3&amp;S3&amp;T3&amp;U3&amp;V3&amp;W3&amp;X3&amp;Y3&amp;Z3&amp;AA3&amp;AB3&amp;AC3&amp;AD3&amp;AE3&amp;AF3&amp;AG3&amp;AH3&amp;AI3</f>
        <v>りんごが　0こ　あります。/りんごは、みかんより　0こおおいです。/みかんは、いくつ　あるでしょう。/</v>
      </c>
    </row>
    <row r="4" spans="1:36" s="18" customFormat="1" ht="42.75">
      <c r="A4" s="3" t="s">
        <v>258</v>
      </c>
      <c r="B4" s="18">
        <v>2</v>
      </c>
      <c r="C4" s="3">
        <f t="shared" ref="C4:C16" ca="1" si="3">RAND()</f>
        <v>0.21844422553761944</v>
      </c>
      <c r="D4" s="3">
        <f t="shared" ref="D4:D16" ca="1" si="4">RANK(C4,C$3:C$16,0)</f>
        <v>9</v>
      </c>
      <c r="E4" s="18" t="s">
        <v>449</v>
      </c>
      <c r="H4" s="18" t="s">
        <v>3724</v>
      </c>
      <c r="I4" s="18">
        <f ca="1">IF($D4=1,VLOOKUP(1,INDIRECT(第1問問題レベル,0),2,0),IF($D4=2,VLOOKUP(2,INDIRECT(第2問問題レベル,0),2,0),IF($D4=3,VLOOKUP(3,INDIRECT(第3問問題レベル,0),2,0),IF($D4=4,VLOOKUP(4,INDIRECT(第4問問題レベル,0),2,0),IF($D4=5,VLOOKUP(5,INDIRECT(第5問問題レベル,0),2,0),IF($D4=6,VLOOKUP(6,INDIRECT(第6問問題レベル,0),2,0),0))))))</f>
        <v>0</v>
      </c>
      <c r="J4" s="18" t="s">
        <v>342</v>
      </c>
      <c r="K4" s="18" t="s">
        <v>35</v>
      </c>
      <c r="L4" s="28" t="s">
        <v>814</v>
      </c>
      <c r="M4" s="18" t="s">
        <v>449</v>
      </c>
      <c r="P4" s="18" t="s">
        <v>3795</v>
      </c>
      <c r="Q4" s="18">
        <f t="shared" ca="1" si="1"/>
        <v>0</v>
      </c>
      <c r="R4" s="18" t="s">
        <v>342</v>
      </c>
      <c r="S4" s="18" t="s">
        <v>248</v>
      </c>
      <c r="T4" s="28" t="s">
        <v>814</v>
      </c>
      <c r="U4" s="18" t="s">
        <v>299</v>
      </c>
      <c r="X4" s="18" t="s">
        <v>450</v>
      </c>
      <c r="AA4" s="18" t="s">
        <v>2660</v>
      </c>
      <c r="AB4" s="28" t="s">
        <v>814</v>
      </c>
      <c r="AJ4" s="3" t="str">
        <f t="shared" ca="1" si="2"/>
        <v>とおるくんは、どんぐりを　0こ　もっています。/とおるくんは、きよしくんより　0こおおく　もっています。/きよしくんは、どんぐりを　なんこ　もっていますか。/</v>
      </c>
    </row>
    <row r="5" spans="1:36" s="18" customFormat="1" ht="28.5">
      <c r="A5" s="3" t="s">
        <v>258</v>
      </c>
      <c r="B5" s="18">
        <v>3</v>
      </c>
      <c r="C5" s="3">
        <f t="shared" ca="1" si="3"/>
        <v>0.87754966859214234</v>
      </c>
      <c r="D5" s="3">
        <f t="shared" ca="1" si="4"/>
        <v>2</v>
      </c>
      <c r="E5" s="18" t="s">
        <v>3726</v>
      </c>
      <c r="F5" s="18">
        <f t="shared" ca="1" si="0"/>
        <v>12</v>
      </c>
      <c r="G5" s="18" t="s">
        <v>344</v>
      </c>
      <c r="H5" s="18" t="s">
        <v>26</v>
      </c>
      <c r="L5" s="28" t="s">
        <v>814</v>
      </c>
      <c r="M5" s="18" t="s">
        <v>138</v>
      </c>
      <c r="P5" s="18" t="s">
        <v>4125</v>
      </c>
      <c r="Q5" s="18">
        <f t="shared" ca="1" si="1"/>
        <v>7</v>
      </c>
      <c r="R5" s="18" t="s">
        <v>344</v>
      </c>
      <c r="S5" s="18" t="s">
        <v>20</v>
      </c>
      <c r="T5" s="28" t="s">
        <v>814</v>
      </c>
      <c r="U5" s="18" t="s">
        <v>455</v>
      </c>
      <c r="X5" s="18" t="s">
        <v>457</v>
      </c>
      <c r="AA5" s="18" t="s">
        <v>458</v>
      </c>
      <c r="AB5" s="28" t="s">
        <v>814</v>
      </c>
      <c r="AJ5" s="3" t="str">
        <f t="shared" ca="1" si="2"/>
        <v>うしが　12とういます。/うしは、ブタより　7とう　おおいです。/ブタは、なんとう　いますか。/</v>
      </c>
    </row>
    <row r="6" spans="1:36" s="18" customFormat="1" ht="28.5">
      <c r="A6" s="3" t="s">
        <v>258</v>
      </c>
      <c r="B6" s="18">
        <v>4</v>
      </c>
      <c r="C6" s="3">
        <f t="shared" ca="1" si="3"/>
        <v>0.66918237478777054</v>
      </c>
      <c r="D6" s="3">
        <f t="shared" ca="1" si="4"/>
        <v>4</v>
      </c>
      <c r="E6" s="18" t="s">
        <v>459</v>
      </c>
      <c r="H6" s="18" t="s">
        <v>3728</v>
      </c>
      <c r="I6" s="18">
        <f ca="1">IF($D6=1,VLOOKUP(1,INDIRECT(第1問問題レベル,0),2,0),IF($D6=2,VLOOKUP(2,INDIRECT(第2問問題レベル,0),2,0),IF($D6=3,VLOOKUP(3,INDIRECT(第3問問題レベル,0),2,0),IF($D6=4,VLOOKUP(4,INDIRECT(第4問問題レベル,0),2,0),IF($D6=5,VLOOKUP(5,INDIRECT(第5問問題レベル,0),2,0),IF($D6=6,VLOOKUP(6,INDIRECT(第6問問題レベル,0),2,0),0))))))</f>
        <v>8</v>
      </c>
      <c r="J6" s="3" t="str">
        <f ca="1">IF(MOD(I6,10)=0,"ぴき",IF(MOD(I6,10)=1,"ぴき",IF(MOD(I6,10)=6,"ぴき",IF(MOD(I6,10)=3,"びき","ひき"))))</f>
        <v>ひき</v>
      </c>
      <c r="K6" s="18" t="s">
        <v>54</v>
      </c>
      <c r="L6" s="28" t="s">
        <v>814</v>
      </c>
      <c r="M6" s="18" t="s">
        <v>822</v>
      </c>
      <c r="P6" s="18" t="s">
        <v>3797</v>
      </c>
      <c r="Q6" s="18">
        <f t="shared" ca="1" si="1"/>
        <v>4</v>
      </c>
      <c r="R6" s="3" t="str">
        <f ca="1">IF(MOD(Q6,10)=0,"ぴき",IF(MOD(Q6,10)=1,"ぴき",IF(MOD(Q6,10)=6,"ぴき",IF(MOD(Q6,10)=3,"びき","ひき"))))</f>
        <v>ひき</v>
      </c>
      <c r="S6" s="18" t="s">
        <v>20</v>
      </c>
      <c r="T6" s="28" t="s">
        <v>814</v>
      </c>
      <c r="U6" s="18" t="s">
        <v>460</v>
      </c>
      <c r="X6" s="18" t="s">
        <v>463</v>
      </c>
      <c r="AA6" s="18" t="s">
        <v>458</v>
      </c>
      <c r="AB6" s="28" t="s">
        <v>814</v>
      </c>
      <c r="AJ6" s="3" t="str">
        <f t="shared" ca="1" si="2"/>
        <v>にわに　かたつむりが　8ひき　います。/かたつむりは、ちょうちょより　4ひき　おおいです。/ちょうちょは、なんびき　いますか。/</v>
      </c>
    </row>
    <row r="7" spans="1:36" s="18" customFormat="1" ht="42.75">
      <c r="A7" s="3" t="s">
        <v>258</v>
      </c>
      <c r="B7" s="18">
        <v>5</v>
      </c>
      <c r="C7" s="3">
        <f t="shared" ca="1" si="3"/>
        <v>0.86105587391715321</v>
      </c>
      <c r="D7" s="3">
        <f t="shared" ca="1" si="4"/>
        <v>3</v>
      </c>
      <c r="E7" s="18" t="s">
        <v>4126</v>
      </c>
      <c r="F7" s="18">
        <f t="shared" ca="1" si="0"/>
        <v>9</v>
      </c>
      <c r="G7" s="18" t="s">
        <v>249</v>
      </c>
      <c r="K7" s="18" t="s">
        <v>244</v>
      </c>
      <c r="L7" s="28" t="s">
        <v>814</v>
      </c>
      <c r="M7" s="18" t="s">
        <v>2765</v>
      </c>
      <c r="P7" s="18" t="s">
        <v>4127</v>
      </c>
      <c r="Q7" s="18">
        <f t="shared" ca="1" si="1"/>
        <v>3</v>
      </c>
      <c r="R7" s="18" t="s">
        <v>24</v>
      </c>
      <c r="S7" s="18" t="s">
        <v>20</v>
      </c>
      <c r="T7" s="28" t="s">
        <v>814</v>
      </c>
      <c r="U7" s="18" t="s">
        <v>466</v>
      </c>
      <c r="X7" s="18" t="s">
        <v>359</v>
      </c>
      <c r="AA7" s="18" t="s">
        <v>468</v>
      </c>
      <c r="AB7" s="28" t="s">
        <v>814</v>
      </c>
      <c r="AJ7" s="3" t="str">
        <f t="shared" ca="1" si="2"/>
        <v>あかの　がようしが　9まいあります。/あかの　がようしは、きいろの　がようしより　3まい　おおいです。/きいろの　がようしは、なんまい　ありますか。/</v>
      </c>
    </row>
    <row r="8" spans="1:36" s="18" customFormat="1" ht="42.75">
      <c r="A8" s="3" t="s">
        <v>258</v>
      </c>
      <c r="B8" s="18">
        <v>6</v>
      </c>
      <c r="C8" s="3">
        <f t="shared" ca="1" si="3"/>
        <v>0.21897707645230369</v>
      </c>
      <c r="D8" s="3">
        <f t="shared" ca="1" si="4"/>
        <v>8</v>
      </c>
      <c r="E8" s="18" t="s">
        <v>3732</v>
      </c>
      <c r="F8" s="18">
        <f t="shared" ca="1" si="0"/>
        <v>0</v>
      </c>
      <c r="G8" s="3" t="str">
        <f ca="1">IF(MOD(F8,10)=0,"ぽん",IF(MOD(F8,10)=1,"ぽん",IF(MOD(F8,10)=6,"ぽん",IF(MOD(F8,10)=3,"ぼん","ほん"))))</f>
        <v>ぽん</v>
      </c>
      <c r="K8" s="18" t="s">
        <v>245</v>
      </c>
      <c r="L8" s="28" t="s">
        <v>814</v>
      </c>
      <c r="M8" s="18" t="s">
        <v>2661</v>
      </c>
      <c r="P8" s="18" t="s">
        <v>4128</v>
      </c>
      <c r="Q8" s="18">
        <f t="shared" ca="1" si="1"/>
        <v>0</v>
      </c>
      <c r="R8" s="3" t="str">
        <f ca="1">IF(MOD(Q8,10)=0,"ぽん",IF(MOD(Q8,10)=1,"ぽん",IF(MOD(Q8,10)=6,"ぽん",IF(MOD(Q8,10)=3,"ぼん","ほん"))))</f>
        <v>ぽん</v>
      </c>
      <c r="S8" s="18" t="s">
        <v>20</v>
      </c>
      <c r="T8" s="28" t="s">
        <v>814</v>
      </c>
      <c r="U8" s="18" t="s">
        <v>300</v>
      </c>
      <c r="X8" s="18" t="s">
        <v>470</v>
      </c>
      <c r="AA8" s="18" t="s">
        <v>468</v>
      </c>
      <c r="AB8" s="28" t="s">
        <v>814</v>
      </c>
      <c r="AJ8" s="3" t="str">
        <f t="shared" ca="1" si="2"/>
        <v>みどりの　えんぴつが　0ぽんあります。/みどりのえんぴつは、きいろのえんぴつより　0ぽん　おおいです。/きいろの　えんぴつは、なんぼん　ありますか。/</v>
      </c>
    </row>
    <row r="9" spans="1:36" s="18" customFormat="1" ht="28.5">
      <c r="A9" s="3" t="s">
        <v>258</v>
      </c>
      <c r="B9" s="18">
        <v>7</v>
      </c>
      <c r="C9" s="3">
        <f t="shared" ca="1" si="3"/>
        <v>0.26553113584502441</v>
      </c>
      <c r="D9" s="3">
        <f t="shared" ca="1" si="4"/>
        <v>7</v>
      </c>
      <c r="E9" s="18" t="s">
        <v>3733</v>
      </c>
      <c r="F9" s="18">
        <f t="shared" ca="1" si="0"/>
        <v>0</v>
      </c>
      <c r="G9" s="18" t="s">
        <v>99</v>
      </c>
      <c r="K9" s="18" t="s">
        <v>28</v>
      </c>
      <c r="L9" s="28" t="s">
        <v>814</v>
      </c>
      <c r="M9" s="18" t="s">
        <v>833</v>
      </c>
      <c r="P9" s="18" t="s">
        <v>4026</v>
      </c>
      <c r="Q9" s="18">
        <f ca="1">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0</v>
      </c>
      <c r="R9" s="18" t="s">
        <v>99</v>
      </c>
      <c r="S9" s="18" t="s">
        <v>18</v>
      </c>
      <c r="T9" s="28" t="s">
        <v>814</v>
      </c>
      <c r="U9" s="18" t="s">
        <v>2662</v>
      </c>
      <c r="X9" s="18" t="s">
        <v>474</v>
      </c>
      <c r="AA9" s="18" t="s">
        <v>475</v>
      </c>
      <c r="AB9" s="28" t="s">
        <v>814</v>
      </c>
      <c r="AJ9" s="3" t="str">
        <f t="shared" ca="1" si="2"/>
        <v>ようこさんは　0さいです。/ようこさんは、いもうとより　0さい　としうえです。/いもうとは、なんさい　ですか。/</v>
      </c>
    </row>
    <row r="10" spans="1:36" s="18" customFormat="1" ht="42.75">
      <c r="A10" s="3" t="s">
        <v>258</v>
      </c>
      <c r="B10" s="18">
        <v>8</v>
      </c>
      <c r="C10" s="3">
        <f t="shared" ca="1" si="3"/>
        <v>9.624932934227437E-2</v>
      </c>
      <c r="D10" s="3">
        <f t="shared" ca="1" si="4"/>
        <v>12</v>
      </c>
      <c r="E10" s="18" t="s">
        <v>476</v>
      </c>
      <c r="H10" s="18" t="s">
        <v>3582</v>
      </c>
      <c r="I10" s="18">
        <f ca="1">IF($D10=1,VLOOKUP(1,INDIRECT(第1問問題レベル,0),2,0),IF($D10=2,VLOOKUP(2,INDIRECT(第2問問題レベル,0),2,0),IF($D10=3,VLOOKUP(3,INDIRECT(第3問問題レベル,0),2,0),IF($D10=4,VLOOKUP(4,INDIRECT(第4問問題レベル,0),2,0),IF($D10=5,VLOOKUP(5,INDIRECT(第5問問題レベル,0),2,0),IF($D10=6,VLOOKUP(6,INDIRECT(第6問問題レベル,0),2,0),0))))))</f>
        <v>0</v>
      </c>
      <c r="J10" s="18" t="s">
        <v>342</v>
      </c>
      <c r="K10" s="18" t="s">
        <v>102</v>
      </c>
      <c r="L10" s="28" t="s">
        <v>814</v>
      </c>
      <c r="M10" s="18" t="s">
        <v>16</v>
      </c>
      <c r="P10" s="18" t="s">
        <v>3831</v>
      </c>
      <c r="Q10" s="18">
        <f ca="1">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R10" s="18" t="s">
        <v>342</v>
      </c>
      <c r="S10" s="18" t="s">
        <v>480</v>
      </c>
      <c r="T10" s="28" t="s">
        <v>814</v>
      </c>
      <c r="U10" s="18" t="s">
        <v>298</v>
      </c>
      <c r="X10" s="18" t="s">
        <v>447</v>
      </c>
      <c r="AA10" s="18" t="s">
        <v>482</v>
      </c>
      <c r="AB10" s="28" t="s">
        <v>814</v>
      </c>
      <c r="AJ10" s="3" t="str">
        <f t="shared" ca="1" si="2"/>
        <v>くだものやさんで、りんごが　0こ　うれました。/りんごは、みかんより　0こ　おおく　うれました。/みかんは、いくつ　うれましたか。/</v>
      </c>
    </row>
    <row r="11" spans="1:36" s="18" customFormat="1" ht="57">
      <c r="A11" s="3" t="s">
        <v>258</v>
      </c>
      <c r="B11" s="18">
        <v>9</v>
      </c>
      <c r="C11" s="3">
        <f t="shared" ca="1" si="3"/>
        <v>0.46212143520573123</v>
      </c>
      <c r="D11" s="3">
        <f t="shared" ca="1" si="4"/>
        <v>6</v>
      </c>
      <c r="E11" s="18" t="s">
        <v>483</v>
      </c>
      <c r="H11" s="3" t="s">
        <v>3735</v>
      </c>
      <c r="I11" s="18">
        <f ca="1">IF($D11=1,VLOOKUP(1,INDIRECT(第1問問題レベル,0),2,0),IF($D11=2,VLOOKUP(2,INDIRECT(第2問問題レベル,0),2,0),IF($D11=3,VLOOKUP(3,INDIRECT(第3問問題レベル,0),2,0),IF($D11=4,VLOOKUP(4,INDIRECT(第4問問題レベル,0),2,0),IF($D11=5,VLOOKUP(5,INDIRECT(第5問問題レベル,0),2,0),IF($D11=6,VLOOKUP(6,INDIRECT(第6問問題レベル,0),2,0),0))))))</f>
        <v>8</v>
      </c>
      <c r="J11" s="3" t="str">
        <f ca="1">IF(MOD(I11,10)=0,"ぴき",IF(MOD(I11,10)=1,"ぴき",IF(MOD(I11,10)=6,"ぴき",IF(MOD(I11,10)=3,"びき","ひき"))))</f>
        <v>ひき</v>
      </c>
      <c r="K11" s="18" t="s">
        <v>484</v>
      </c>
      <c r="L11" s="28" t="s">
        <v>814</v>
      </c>
      <c r="M11" s="18" t="s">
        <v>23</v>
      </c>
      <c r="P11" s="18" t="s">
        <v>3806</v>
      </c>
      <c r="Q11" s="18">
        <f ca="1">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1</v>
      </c>
      <c r="R11" s="3" t="str">
        <f ca="1">IF(MOD(Q11,10)=0,"ぴき",IF(MOD(Q11,10)=1,"ぴき",IF(MOD(Q11,10)=6,"ぴき",IF(MOD(Q11,10)=3,"びき","ひき"))))</f>
        <v>ぴき</v>
      </c>
      <c r="S11" s="18" t="s">
        <v>486</v>
      </c>
      <c r="T11" s="28" t="s">
        <v>814</v>
      </c>
      <c r="U11" s="18" t="s">
        <v>2757</v>
      </c>
      <c r="X11" s="18" t="s">
        <v>756</v>
      </c>
      <c r="AA11" s="18" t="s">
        <v>488</v>
      </c>
      <c r="AB11" s="28" t="s">
        <v>814</v>
      </c>
      <c r="AJ11" s="3" t="str">
        <f t="shared" ca="1" si="2"/>
        <v>さかなやさんで、たこを　8ひき　うって　いました。/たこは、いかより　1ぴき　たくさん　うっています。/いかを　なんびき　うっていますか。/</v>
      </c>
    </row>
    <row r="12" spans="1:36" s="18" customFormat="1" ht="42.75">
      <c r="A12" s="3" t="s">
        <v>258</v>
      </c>
      <c r="B12" s="18">
        <v>10</v>
      </c>
      <c r="C12" s="3">
        <f t="shared" ca="1" si="3"/>
        <v>7.3711917264717486E-2</v>
      </c>
      <c r="D12" s="3">
        <f t="shared" ca="1" si="4"/>
        <v>13</v>
      </c>
      <c r="E12" s="18" t="s">
        <v>489</v>
      </c>
      <c r="H12" s="18" t="s">
        <v>490</v>
      </c>
      <c r="K12" s="18" t="s">
        <v>117</v>
      </c>
      <c r="L12" s="28" t="s">
        <v>814</v>
      </c>
      <c r="M12" s="18" t="s">
        <v>494</v>
      </c>
      <c r="N12" s="18">
        <f ca="1">IF($D12=1,VLOOKUP(1,INDIRECT(第1問問題レベル,0),2,0),IF($D12=2,VLOOKUP(2,INDIRECT(第2問問題レベル,0),2,0),IF($D12=3,VLOOKUP(3,INDIRECT(第3問問題レベル,0),2,0),IF($D12=4,VLOOKUP(4,INDIRECT(第4問問題レベル,0),2,0),IF($D12=5,VLOOKUP(5,INDIRECT(第5問問題レベル,0),2,0),IF($D12=6,VLOOKUP(6,INDIRECT(第6問問題レベル,0),2,0),0))))))</f>
        <v>0</v>
      </c>
      <c r="O12" s="18" t="s">
        <v>342</v>
      </c>
      <c r="P12" s="18" t="s">
        <v>492</v>
      </c>
      <c r="T12" s="28" t="s">
        <v>814</v>
      </c>
      <c r="U12" s="18" t="s">
        <v>843</v>
      </c>
      <c r="X12" s="18" t="s">
        <v>845</v>
      </c>
      <c r="Y12" s="18">
        <f ca="1">IF($D12=1,VLOOKUP(1,INDIRECT(第1問問題レベル,0),3,0),IF($D12=2,VLOOKUP(2,INDIRECT(第2問問題レベル,0),3,0),IF($D12=3,VLOOKUP(3,INDIRECT(第3問問題レベル,0),3,0),IF($D12=4,VLOOKUP(4,INDIRECT(第4問問題レベル,0),3,0),IF($D12=5,VLOOKUP(5,INDIRECT(第5問問題レベル,0),3,0),IF($D12=6,VLOOKUP(6,INDIRECT(第6問問題レベル,0),3,0),0))))))</f>
        <v>0</v>
      </c>
      <c r="Z12" s="18" t="s">
        <v>342</v>
      </c>
      <c r="AA12" s="18" t="s">
        <v>493</v>
      </c>
      <c r="AB12" s="28" t="s">
        <v>814</v>
      </c>
      <c r="AC12" s="18" t="s">
        <v>495</v>
      </c>
      <c r="AF12" s="18" t="s">
        <v>496</v>
      </c>
      <c r="AI12" s="18" t="s">
        <v>497</v>
      </c>
      <c r="AJ12" s="3" t="str">
        <f t="shared" ca="1" si="2"/>
        <v>ケーキやさんでプリンとシュークリームを　かいました。/プリンを、0こかいました。/プリンは、シュークリームより0こ　たくさん　かいました。/シュークリームを　いくつ　かいましたか。</v>
      </c>
    </row>
    <row r="13" spans="1:36" s="18" customFormat="1" ht="42.75">
      <c r="A13" s="3" t="s">
        <v>258</v>
      </c>
      <c r="B13" s="18">
        <v>11</v>
      </c>
      <c r="C13" s="3">
        <f t="shared" ca="1" si="3"/>
        <v>0.137180391427281</v>
      </c>
      <c r="D13" s="3">
        <f t="shared" ca="1" si="4"/>
        <v>10</v>
      </c>
      <c r="E13" s="18" t="s">
        <v>498</v>
      </c>
      <c r="H13" s="18" t="s">
        <v>3739</v>
      </c>
      <c r="I13" s="18">
        <f ca="1">IF($D13=1,VLOOKUP(1,INDIRECT(第1問問題レベル,0),2,0),IF($D13=2,VLOOKUP(2,INDIRECT(第2問問題レベル,0),2,0),IF($D13=3,VLOOKUP(3,INDIRECT(第3問問題レベル,0),2,0),IF($D13=4,VLOOKUP(4,INDIRECT(第4問問題レベル,0),2,0),IF($D13=5,VLOOKUP(5,INDIRECT(第5問問題レベル,0),2,0),IF($D13=6,VLOOKUP(6,INDIRECT(第6問問題レベル,0),2,0),0))))))</f>
        <v>0</v>
      </c>
      <c r="J13" s="18" t="s">
        <v>499</v>
      </c>
      <c r="K13" s="18" t="s">
        <v>115</v>
      </c>
      <c r="L13" s="28" t="s">
        <v>814</v>
      </c>
      <c r="M13" s="18" t="s">
        <v>2663</v>
      </c>
      <c r="P13" s="18" t="s">
        <v>4026</v>
      </c>
      <c r="Q13" s="18">
        <f ca="1">IF($D13=1,VLOOKUP(1,INDIRECT(第1問問題レベル,0),3,0),IF($D13=2,VLOOKUP(2,INDIRECT(第2問問題レベル,0),3,0),IF($D13=3,VLOOKUP(3,INDIRECT(第3問問題レベル,0),3,0),IF($D13=4,VLOOKUP(4,INDIRECT(第4問問題レベル,0),3,0),IF($D13=5,VLOOKUP(5,INDIRECT(第5問問題レベル,0),3,0),IF($D13=6,VLOOKUP(6,INDIRECT(第6問問題レベル,0),3,0),0))))))</f>
        <v>0</v>
      </c>
      <c r="R13" s="18" t="s">
        <v>499</v>
      </c>
      <c r="S13" s="18" t="s">
        <v>21</v>
      </c>
      <c r="T13" s="28" t="s">
        <v>814</v>
      </c>
      <c r="U13" s="18" t="s">
        <v>305</v>
      </c>
      <c r="X13" s="18" t="s">
        <v>504</v>
      </c>
      <c r="AA13" s="18" t="s">
        <v>505</v>
      </c>
      <c r="AB13" s="28" t="s">
        <v>814</v>
      </c>
      <c r="AJ13" s="3" t="str">
        <f t="shared" ca="1" si="2"/>
        <v>りえさんは、うんどうじょうを　0しゅう　はしりました。/りえさんは、いもうとより　0しゅう　おおく　はしりました。/いもうとは、なんしゅう　はしりましたか。/</v>
      </c>
    </row>
    <row r="14" spans="1:36" s="18" customFormat="1" ht="57">
      <c r="A14" s="3" t="s">
        <v>258</v>
      </c>
      <c r="B14" s="18">
        <v>12</v>
      </c>
      <c r="C14" s="3">
        <f t="shared" ca="1" si="3"/>
        <v>0.89829537991409536</v>
      </c>
      <c r="D14" s="3">
        <f t="shared" ca="1" si="4"/>
        <v>1</v>
      </c>
      <c r="E14" s="18" t="s">
        <v>506</v>
      </c>
      <c r="H14" s="18" t="s">
        <v>3741</v>
      </c>
      <c r="I14" s="18">
        <f ca="1">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19</v>
      </c>
      <c r="J14" s="18" t="s">
        <v>342</v>
      </c>
      <c r="K14" s="18" t="s">
        <v>57</v>
      </c>
      <c r="L14" s="28" t="s">
        <v>814</v>
      </c>
      <c r="M14" s="18" t="s">
        <v>2664</v>
      </c>
      <c r="P14" s="18" t="s">
        <v>4129</v>
      </c>
      <c r="Q14" s="18">
        <f ca="1">IF($D14=1,VLOOKUP(1,INDIRECT(第1問問題レベル,0),3,0),IF($D14=2,VLOOKUP(2,INDIRECT(第2問問題レベル,0),3,0),IF($D14=3,VLOOKUP(3,INDIRECT(第3問問題レベル,0),3,0),IF($D14=4,VLOOKUP(4,INDIRECT(第4問問題レベル,0),3,0),IF($D14=5,VLOOKUP(5,INDIRECT(第5問問題レベル,0),3,0),IF($D14=6,VLOOKUP(6,INDIRECT(第6問問題レベル,0),3,0),0))))))</f>
        <v>1</v>
      </c>
      <c r="R14" s="18" t="s">
        <v>342</v>
      </c>
      <c r="S14" s="18" t="s">
        <v>2766</v>
      </c>
      <c r="T14" s="28" t="s">
        <v>814</v>
      </c>
      <c r="U14" s="18" t="s">
        <v>508</v>
      </c>
      <c r="X14" s="18" t="s">
        <v>366</v>
      </c>
      <c r="AA14" s="18" t="s">
        <v>512</v>
      </c>
      <c r="AB14" s="28" t="s">
        <v>814</v>
      </c>
      <c r="AJ14" s="3" t="str">
        <f t="shared" ca="1" si="2"/>
        <v>みぎの　ポケットに　あめが　19こ　はいっています。/みぎの　ポケットには、ひだりのポケットより　1こ　おおく　はいっています。/ひだりの　ポケットには、なんこの　あめが　はいっていますか。/</v>
      </c>
    </row>
    <row r="15" spans="1:36" s="18" customFormat="1" ht="42.75">
      <c r="A15" s="3" t="s">
        <v>258</v>
      </c>
      <c r="B15" s="18">
        <v>13</v>
      </c>
      <c r="C15" s="3">
        <f t="shared" ca="1" si="3"/>
        <v>1.6446599782188209E-2</v>
      </c>
      <c r="D15" s="3">
        <f t="shared" ca="1" si="4"/>
        <v>14</v>
      </c>
      <c r="E15" s="18" t="s">
        <v>306</v>
      </c>
      <c r="H15" s="18" t="s">
        <v>500</v>
      </c>
      <c r="K15" s="18" t="s">
        <v>115</v>
      </c>
      <c r="L15" s="28" t="s">
        <v>814</v>
      </c>
      <c r="M15" s="18" t="s">
        <v>3743</v>
      </c>
      <c r="N15" s="18">
        <f ca="1">IF($D15=1,VLOOKUP(1,INDIRECT(第1問問題レベル,0),2,0),IF($D15=2,VLOOKUP(2,INDIRECT(第2問問題レベル,0),2,0),IF($D15=3,VLOOKUP(3,INDIRECT(第3問問題レベル,0),2,0),IF($D15=4,VLOOKUP(4,INDIRECT(第4問問題レベル,0),2,0),IF($D15=5,VLOOKUP(5,INDIRECT(第5問問題レベル,0),2,0),IF($D15=6,VLOOKUP(6,INDIRECT(第6問問題レベル,0),2,0),0))))))</f>
        <v>0</v>
      </c>
      <c r="O15" s="18" t="s">
        <v>499</v>
      </c>
      <c r="S15" s="18" t="s">
        <v>115</v>
      </c>
      <c r="T15" s="28" t="s">
        <v>814</v>
      </c>
      <c r="U15" s="18" t="s">
        <v>894</v>
      </c>
      <c r="X15" s="18" t="s">
        <v>3828</v>
      </c>
      <c r="Y15" s="18">
        <f ca="1">IF($D15=1,VLOOKUP(1,INDIRECT(第1問問題レベル,0),3,0),IF($D15=2,VLOOKUP(2,INDIRECT(第2問問題レベル,0),3,0),IF($D15=3,VLOOKUP(3,INDIRECT(第3問問題レベル,0),3,0),IF($D15=4,VLOOKUP(4,INDIRECT(第4問問題レベル,0),3,0),IF($D15=5,VLOOKUP(5,INDIRECT(第5問問題レベル,0),3,0),IF($D15=6,VLOOKUP(6,INDIRECT(第6問問題レベル,0),3,0),0))))))</f>
        <v>0</v>
      </c>
      <c r="Z15" s="18" t="s">
        <v>499</v>
      </c>
      <c r="AA15" s="18" t="s">
        <v>21</v>
      </c>
      <c r="AB15" s="28" t="s">
        <v>814</v>
      </c>
      <c r="AC15" s="18" t="s">
        <v>514</v>
      </c>
      <c r="AF15" s="18" t="s">
        <v>504</v>
      </c>
      <c r="AI15" s="18" t="s">
        <v>505</v>
      </c>
      <c r="AJ15" s="3" t="str">
        <f t="shared" ca="1" si="2"/>
        <v>うさぎと　かめが　うんどうじょうを　はしりました。/うさぎは　0しゅう　はしりました。/うさぎは、かめより　0しゅう　おおく　はしりました。/かめは、なんしゅう　はしりましたか。</v>
      </c>
    </row>
    <row r="16" spans="1:36" s="18" customFormat="1" ht="57">
      <c r="A16" s="3" t="s">
        <v>258</v>
      </c>
      <c r="B16" s="18">
        <v>14</v>
      </c>
      <c r="C16" s="3">
        <f t="shared" ca="1" si="3"/>
        <v>0.53448545381901291</v>
      </c>
      <c r="D16" s="3">
        <f t="shared" ca="1" si="4"/>
        <v>5</v>
      </c>
      <c r="E16" s="18" t="s">
        <v>516</v>
      </c>
      <c r="H16" s="18" t="s">
        <v>517</v>
      </c>
      <c r="K16" s="18" t="s">
        <v>353</v>
      </c>
      <c r="L16" s="28" t="s">
        <v>814</v>
      </c>
      <c r="M16" s="18" t="s">
        <v>252</v>
      </c>
      <c r="N16" s="18">
        <f ca="1">IF($D16=1,VLOOKUP(1,INDIRECT(第1問問題レベル,0),2,0),IF($D16=2,VLOOKUP(2,INDIRECT(第2問問題レベル,0),2,0),IF($D16=3,VLOOKUP(3,INDIRECT(第3問問題レベル,0),2,0),IF($D16=4,VLOOKUP(4,INDIRECT(第4問問題レベル,0),2,0),IF($D16=5,VLOOKUP(5,INDIRECT(第5問問題レベル,0),2,0),IF($D16=6,VLOOKUP(6,INDIRECT(第6問問題レベル,0),2,0),0))))))</f>
        <v>6</v>
      </c>
      <c r="O16" s="3" t="str">
        <f ca="1">IF(MOD(N16,10)=0,"ぴき",IF(MOD(N16,10)=1,"ぴき",IF(MOD(N16,10)=6,"ぴき",IF(MOD(N16,10)=3,"びき","ひき"))))</f>
        <v>ぴき</v>
      </c>
      <c r="S16" s="18" t="s">
        <v>73</v>
      </c>
      <c r="T16" s="28" t="s">
        <v>814</v>
      </c>
      <c r="U16" s="18" t="s">
        <v>2665</v>
      </c>
      <c r="X16" s="18" t="s">
        <v>4130</v>
      </c>
      <c r="Y16" s="18">
        <f ca="1">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2</v>
      </c>
      <c r="Z16" s="3" t="str">
        <f ca="1">IF(MOD(Y16,10)=0,"ぴき",IF(MOD(Y16,10)=1,"ぴき",IF(MOD(Y16,10)=6,"ぴき",IF(MOD(Y16,10)=3,"びき","ひき"))))</f>
        <v>ひき</v>
      </c>
      <c r="AA16" s="18" t="s">
        <v>521</v>
      </c>
      <c r="AB16" s="28" t="s">
        <v>814</v>
      </c>
      <c r="AC16" s="18" t="s">
        <v>226</v>
      </c>
      <c r="AF16" s="18" t="s">
        <v>463</v>
      </c>
      <c r="AI16" s="18" t="s">
        <v>523</v>
      </c>
      <c r="AJ16" s="3" t="str">
        <f t="shared" ca="1" si="2"/>
        <v>りくくんと　こうたくんが、むしとりに　いきました。/りくくんは、6ぴき　つかまえました。/りくくんは、こうたくんより　2ひき　たくさん　つかまえました。/こうたくんは、なんびき　つかまえましたか。</v>
      </c>
    </row>
    <row r="17" spans="1:36" s="18" customFormat="1">
      <c r="A17" s="3"/>
      <c r="C17" s="3"/>
      <c r="D17" s="3"/>
      <c r="L17" s="28"/>
      <c r="O17" s="3"/>
      <c r="T17" s="28"/>
      <c r="Z17" s="3"/>
      <c r="AB17" s="28"/>
      <c r="AJ17" s="3"/>
    </row>
    <row r="18" spans="1:36" s="18" customFormat="1" ht="28.5">
      <c r="A18" s="18" t="s">
        <v>444</v>
      </c>
      <c r="B18" s="18">
        <v>15</v>
      </c>
      <c r="C18" s="3">
        <f t="shared" ref="C18:C27" ca="1" si="5">RAND()</f>
        <v>0.2371871352899545</v>
      </c>
      <c r="D18" s="3">
        <f ca="1">RANK(C18,C$18:C$27,0)</f>
        <v>8</v>
      </c>
      <c r="E18" s="18" t="s">
        <v>2666</v>
      </c>
      <c r="H18" s="18" t="s">
        <v>4131</v>
      </c>
      <c r="I18" s="18">
        <f t="shared" ref="I18" ca="1" si="6">IF($D18=1,VLOOKUP(1,INDIRECT(第1問問題レベル,0),3,0),IF($D18=2,VLOOKUP(2,INDIRECT(第2問問題レベル,0),3,0),IF($D18=3,VLOOKUP(3,INDIRECT(第3問問題レベル,0),3,0),IF($D18=4,VLOOKUP(4,INDIRECT(第4問問題レベル,0),3,0),IF($D18=5,VLOOKUP(5,INDIRECT(第5問問題レベル,0),3,0),IF($D18=6,VLOOKUP(6,INDIRECT(第6問問題レベル,0),3,0),0))))))</f>
        <v>0</v>
      </c>
      <c r="J18" s="18" t="s">
        <v>342</v>
      </c>
      <c r="K18" s="18" t="s">
        <v>20</v>
      </c>
      <c r="L18" s="28" t="s">
        <v>814</v>
      </c>
      <c r="M18" s="18" t="s">
        <v>253</v>
      </c>
      <c r="N18" s="18">
        <f ca="1">IF($D18=1,VLOOKUP(1,INDIRECT(第1問問題レベル,0),2,0),IF($D18=2,VLOOKUP(2,INDIRECT(第2問問題レベル,0),2,0),IF($D18=3,VLOOKUP(3,INDIRECT(第3問問題レベル,0),2,0),IF($D18=4,VLOOKUP(4,INDIRECT(第4問問題レベル,0),2,0),IF($D18=5,VLOOKUP(5,INDIRECT(第5問問題レベル,0),2,0),IF($D18=6,VLOOKUP(6,INDIRECT(第6問問題レベル,0),2,0),0))))))</f>
        <v>0</v>
      </c>
      <c r="O18" s="18" t="s">
        <v>342</v>
      </c>
      <c r="S18" s="18" t="s">
        <v>78</v>
      </c>
      <c r="T18" s="28" t="s">
        <v>814</v>
      </c>
      <c r="U18" s="18" t="s">
        <v>15</v>
      </c>
      <c r="X18" s="18" t="s">
        <v>351</v>
      </c>
      <c r="AA18" s="18" t="s">
        <v>524</v>
      </c>
      <c r="AB18" s="28" t="s">
        <v>814</v>
      </c>
      <c r="AJ18" s="3" t="str">
        <f t="shared" ca="1" si="2"/>
        <v>りんごは、なしより　0こ　おおいです。/りんごは、0こ　です。/なしは、なんこ　ありますか。/</v>
      </c>
    </row>
    <row r="19" spans="1:36" s="18" customFormat="1" ht="42.75">
      <c r="A19" s="18" t="s">
        <v>444</v>
      </c>
      <c r="B19" s="18">
        <v>1</v>
      </c>
      <c r="C19" s="3">
        <f t="shared" ca="1" si="5"/>
        <v>3.5157318217998168E-2</v>
      </c>
      <c r="D19" s="3">
        <f t="shared" ref="D19:D27" ca="1" si="7">RANK(C19,C$18:C$27,0)</f>
        <v>10</v>
      </c>
      <c r="E19" s="18" t="s">
        <v>525</v>
      </c>
      <c r="H19" s="18" t="s">
        <v>526</v>
      </c>
      <c r="L19" s="28" t="s">
        <v>814</v>
      </c>
      <c r="M19" s="18" t="s">
        <v>2667</v>
      </c>
      <c r="P19" s="18" t="s">
        <v>3746</v>
      </c>
      <c r="Q19" s="18">
        <f t="shared" ref="Q19:Q20" ca="1" si="8">IF($D19=1,VLOOKUP(1,INDIRECT(第1問問題レベル,0),3,0),IF($D19=2,VLOOKUP(2,INDIRECT(第2問問題レベル,0),3,0),IF($D19=3,VLOOKUP(3,INDIRECT(第3問問題レベル,0),3,0),IF($D19=4,VLOOKUP(4,INDIRECT(第4問問題レベル,0),3,0),IF($D19=5,VLOOKUP(5,INDIRECT(第5問問題レベル,0),3,0),IF($D19=6,VLOOKUP(6,INDIRECT(第6問問題レベル,0),3,0),0))))))</f>
        <v>0</v>
      </c>
      <c r="R19" s="18" t="s">
        <v>342</v>
      </c>
      <c r="S19" s="18" t="s">
        <v>529</v>
      </c>
      <c r="T19" s="28" t="s">
        <v>814</v>
      </c>
      <c r="U19" s="18" t="s">
        <v>531</v>
      </c>
      <c r="V19" s="18">
        <f ca="1">IF($D19=1,VLOOKUP(1,INDIRECT(第1問問題レベル,0),2,0),IF($D19=2,VLOOKUP(2,INDIRECT(第2問問題レベル,0),2,0),IF($D19=3,VLOOKUP(3,INDIRECT(第3問問題レベル,0),2,0),IF($D19=4,VLOOKUP(4,INDIRECT(第4問問題レベル,0),2,0),IF($D19=5,VLOOKUP(5,INDIRECT(第5問問題レベル,0),2,0),IF($D19=6,VLOOKUP(6,INDIRECT(第6問問題レベル,0),2,0),0))))))</f>
        <v>0</v>
      </c>
      <c r="W19" s="18" t="s">
        <v>342</v>
      </c>
      <c r="AA19" s="18" t="s">
        <v>117</v>
      </c>
      <c r="AB19" s="28" t="s">
        <v>814</v>
      </c>
      <c r="AC19" s="18" t="s">
        <v>532</v>
      </c>
      <c r="AF19" s="18" t="s">
        <v>447</v>
      </c>
      <c r="AI19" s="18" t="s">
        <v>530</v>
      </c>
      <c r="AJ19" s="3" t="str">
        <f t="shared" ca="1" si="2"/>
        <v>おやつを　　かいます。/あめよりクッキーを　0こ　たくさん　かいます。/クッキーを、0こ　かいました。/あめを、いくつ　かえば　いいでしょう。</v>
      </c>
    </row>
    <row r="20" spans="1:36" s="18" customFormat="1" ht="28.5">
      <c r="A20" s="18" t="s">
        <v>444</v>
      </c>
      <c r="B20" s="18">
        <v>3</v>
      </c>
      <c r="C20" s="3">
        <f t="shared" ca="1" si="5"/>
        <v>0.3309968933391827</v>
      </c>
      <c r="D20" s="3">
        <f t="shared" ca="1" si="7"/>
        <v>5</v>
      </c>
      <c r="E20" s="18" t="s">
        <v>533</v>
      </c>
      <c r="H20" s="18" t="s">
        <v>534</v>
      </c>
      <c r="K20" s="18" t="s">
        <v>535</v>
      </c>
      <c r="L20" s="28" t="s">
        <v>814</v>
      </c>
      <c r="M20" s="18" t="s">
        <v>2668</v>
      </c>
      <c r="P20" s="18" t="s">
        <v>3819</v>
      </c>
      <c r="Q20" s="18">
        <f t="shared" ca="1" si="8"/>
        <v>2</v>
      </c>
      <c r="R20" s="3" t="str">
        <f ca="1">IF(MOD(Q20,10)=0,"ぴき",IF(MOD(Q20,10)=1,"ぴき",IF(MOD(Q20,10)=6,"ぴき",IF(MOD(Q20,10)=3,"びき","ひき"))))</f>
        <v>ひき</v>
      </c>
      <c r="S20" s="18" t="s">
        <v>20</v>
      </c>
      <c r="T20" s="28" t="s">
        <v>814</v>
      </c>
      <c r="U20" s="18" t="s">
        <v>251</v>
      </c>
      <c r="V20" s="18">
        <f ca="1">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6</v>
      </c>
      <c r="W20" s="3" t="str">
        <f ca="1">IF(MOD(V20,10)=0,"ぴき",IF(MOD(V20,10)=1,"ぴき",IF(MOD(V20,10)=6,"ぴき",IF(MOD(V20,10)=3,"びき","ひき"))))</f>
        <v>ぴき</v>
      </c>
      <c r="AA20" s="18" t="s">
        <v>26</v>
      </c>
      <c r="AB20" s="28" t="s">
        <v>814</v>
      </c>
      <c r="AC20" s="18" t="s">
        <v>242</v>
      </c>
      <c r="AF20" s="18" t="s">
        <v>463</v>
      </c>
      <c r="AI20" s="18" t="s">
        <v>296</v>
      </c>
      <c r="AJ20" s="3" t="str">
        <f t="shared" ca="1" si="2"/>
        <v>かぶとむし　と　くわがたむしが　います。/くわがたむしは、かぶとむしより　2ひき　おおいです。/くわがたむしは、6ぴきいます。/かぶとむしは、なんびき　いますか。</v>
      </c>
    </row>
    <row r="21" spans="1:36" s="18" customFormat="1" ht="42.75">
      <c r="A21" s="18" t="s">
        <v>444</v>
      </c>
      <c r="B21" s="18">
        <v>4</v>
      </c>
      <c r="C21" s="3">
        <f t="shared" ca="1" si="5"/>
        <v>0.3262399109849925</v>
      </c>
      <c r="D21" s="3">
        <f t="shared" ca="1" si="7"/>
        <v>6</v>
      </c>
      <c r="E21" s="18" t="s">
        <v>2669</v>
      </c>
      <c r="H21" s="18" t="s">
        <v>3837</v>
      </c>
      <c r="I21" s="18">
        <f ca="1">IF($D21=1,VLOOKUP(1,INDIRECT(第1問問題レベル,0),3,0),IF($D21=2,VLOOKUP(2,INDIRECT(第2問問題レベル,0),3,0),IF($D21=3,VLOOKUP(3,INDIRECT(第3問問題レベル,0),3,0),IF($D21=4,VLOOKUP(4,INDIRECT(第4問問題レベル,0),3,0),IF($D21=5,VLOOKUP(5,INDIRECT(第5問問題レベル,0),3,0),IF($D21=6,VLOOKUP(6,INDIRECT(第6問問題レベル,0),3,0),0))))))</f>
        <v>1</v>
      </c>
      <c r="J21" s="18" t="s">
        <v>99</v>
      </c>
      <c r="K21" s="18" t="s">
        <v>2670</v>
      </c>
      <c r="L21" s="28" t="s">
        <v>814</v>
      </c>
      <c r="M21" s="18" t="s">
        <v>254</v>
      </c>
      <c r="N21" s="18">
        <f ca="1">IF($D21=1,VLOOKUP(1,INDIRECT(第1問問題レベル,0),2,0),IF($D21=2,VLOOKUP(2,INDIRECT(第2問問題レベル,0),2,0),IF($D21=3,VLOOKUP(3,INDIRECT(第3問問題レベル,0),2,0),IF($D21=4,VLOOKUP(4,INDIRECT(第4問問題レベル,0),2,0),IF($D21=5,VLOOKUP(5,INDIRECT(第5問問題レベル,0),2,0),IF($D21=6,VLOOKUP(6,INDIRECT(第6問問題レベル,0),2,0),0))))))</f>
        <v>8</v>
      </c>
      <c r="O21" s="18" t="s">
        <v>99</v>
      </c>
      <c r="S21" s="18" t="s">
        <v>28</v>
      </c>
      <c r="T21" s="28" t="s">
        <v>814</v>
      </c>
      <c r="U21" s="18" t="s">
        <v>2671</v>
      </c>
      <c r="X21" s="18" t="s">
        <v>2672</v>
      </c>
      <c r="AB21" s="28" t="s">
        <v>814</v>
      </c>
      <c r="AJ21" s="3" t="str">
        <f t="shared" ca="1" si="2"/>
        <v>みさきちゃんは、おとうとより　1さい　としうえです。/みさきちゃんは、8さいです。/おとうとは、なんさいですか。/</v>
      </c>
    </row>
    <row r="22" spans="1:36" s="18" customFormat="1" ht="42.75">
      <c r="A22" s="18" t="s">
        <v>445</v>
      </c>
      <c r="B22" s="18">
        <v>5</v>
      </c>
      <c r="C22" s="3">
        <f t="shared" ca="1" si="5"/>
        <v>4.8944100567316351E-2</v>
      </c>
      <c r="D22" s="3">
        <f t="shared" ca="1" si="7"/>
        <v>9</v>
      </c>
      <c r="E22" s="18" t="s">
        <v>2673</v>
      </c>
      <c r="H22" s="18" t="s">
        <v>2674</v>
      </c>
      <c r="L22" s="28" t="s">
        <v>814</v>
      </c>
      <c r="M22" s="18" t="s">
        <v>3706</v>
      </c>
      <c r="N22" s="18">
        <f t="shared" ref="N22" ca="1" si="9">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0</v>
      </c>
      <c r="O22" s="3" t="str">
        <f ca="1">IF(MOD(N22,10)=0,"ぱい",IF(MOD(N22,10)=1,"ぱい",IF(MOD(N22,10)=6,"ぱい",IF(MOD(N22,10)=3,"ばい","はい"))))</f>
        <v>ぱい</v>
      </c>
      <c r="P22" s="18" t="s">
        <v>539</v>
      </c>
      <c r="S22" s="18" t="s">
        <v>60</v>
      </c>
      <c r="T22" s="28" t="s">
        <v>814</v>
      </c>
      <c r="U22" s="18" t="s">
        <v>540</v>
      </c>
      <c r="V22" s="18">
        <f ca="1">IF($D22=1,VLOOKUP(1,INDIRECT(第1問問題レベル,0),2,0),IF($D22=2,VLOOKUP(2,INDIRECT(第2問問題レベル,0),2,0),IF($D22=3,VLOOKUP(3,INDIRECT(第3問問題レベル,0),2,0),IF($D22=4,VLOOKUP(4,INDIRECT(第4問問題レベル,0),2,0),IF($D22=5,VLOOKUP(5,INDIRECT(第5問問題レベル,0),2,0),IF($D22=6,VLOOKUP(6,INDIRECT(第6問問題レベル,0),2,0),0))))))</f>
        <v>0</v>
      </c>
      <c r="W22" s="3" t="str">
        <f ca="1">IF(MOD(V22,10)=0,"ぱい",IF(MOD(V22,10)=1,"ぱい",IF(MOD(V22,10)=6,"ぱい",IF(MOD(V22,10)=3,"ばい","はい"))))</f>
        <v>ぱい</v>
      </c>
      <c r="X22" s="18" t="s">
        <v>60</v>
      </c>
      <c r="AB22" s="28" t="s">
        <v>814</v>
      </c>
      <c r="AC22" s="18" t="s">
        <v>360</v>
      </c>
      <c r="AF22" s="18" t="s">
        <v>541</v>
      </c>
      <c r="AI22" s="18" t="s">
        <v>542</v>
      </c>
      <c r="AJ22" s="3" t="str">
        <f t="shared" ca="1" si="2"/>
        <v>くいしんぼうたろうは、はらぺこたろうより/ごはんを　0ぱい　たくさん　たべました。/くいしんぼうたろうは、0ぱい　たべました。/はらぺこたろうは、なんばい　たべましたか。</v>
      </c>
    </row>
    <row r="23" spans="1:36" s="18" customFormat="1" ht="42.75">
      <c r="A23" s="18" t="s">
        <v>444</v>
      </c>
      <c r="B23" s="18">
        <v>6</v>
      </c>
      <c r="C23" s="3">
        <f t="shared" ca="1" si="5"/>
        <v>0.95254874815842661</v>
      </c>
      <c r="D23" s="3">
        <f t="shared" ca="1" si="7"/>
        <v>1</v>
      </c>
      <c r="E23" s="18" t="s">
        <v>2675</v>
      </c>
      <c r="H23" s="18" t="s">
        <v>4026</v>
      </c>
      <c r="I23" s="18">
        <f t="shared" ref="I23" ca="1" si="10">IF($D23=1,VLOOKUP(1,INDIRECT(第1問問題レベル,0),3,0),IF($D23=2,VLOOKUP(2,INDIRECT(第2問問題レベル,0),3,0),IF($D23=3,VLOOKUP(3,INDIRECT(第3問問題レベル,0),3,0),IF($D23=4,VLOOKUP(4,INDIRECT(第4問問題レベル,0),3,0),IF($D23=5,VLOOKUP(5,INDIRECT(第5問問題レベル,0),3,0),IF($D23=6,VLOOKUP(6,INDIRECT(第6問問題レベル,0),3,0),0))))))</f>
        <v>1</v>
      </c>
      <c r="J23" s="18" t="s">
        <v>24</v>
      </c>
      <c r="K23" s="18" t="s">
        <v>539</v>
      </c>
      <c r="L23" s="28" t="s">
        <v>814</v>
      </c>
      <c r="M23" s="18" t="s">
        <v>543</v>
      </c>
      <c r="S23" s="18" t="s">
        <v>255</v>
      </c>
      <c r="T23" s="28" t="s">
        <v>814</v>
      </c>
      <c r="U23" s="18" t="s">
        <v>301</v>
      </c>
      <c r="V23" s="18">
        <f ca="1">IF($D23=1,VLOOKUP(1,INDIRECT(第1問問題レベル,0),2,0),IF($D23=2,VLOOKUP(2,INDIRECT(第2問問題レベル,0),2,0),IF($D23=3,VLOOKUP(3,INDIRECT(第3問問題レベル,0),2,0),IF($D23=4,VLOOKUP(4,INDIRECT(第4問問題レベル,0),2,0),IF($D23=5,VLOOKUP(5,INDIRECT(第5問問題レベル,0),2,0),IF($D23=6,VLOOKUP(6,INDIRECT(第6問問題レベル,0),2,0),0))))))</f>
        <v>19</v>
      </c>
      <c r="W23" s="18" t="s">
        <v>24</v>
      </c>
      <c r="X23" s="18" t="s">
        <v>35</v>
      </c>
      <c r="AB23" s="28" t="s">
        <v>814</v>
      </c>
      <c r="AC23" s="18" t="s">
        <v>305</v>
      </c>
      <c r="AF23" s="18" t="s">
        <v>359</v>
      </c>
      <c r="AI23" s="18" t="s">
        <v>544</v>
      </c>
      <c r="AJ23" s="3" t="str">
        <f t="shared" ca="1" si="2"/>
        <v>おねえさんは、いもうとより　1まい　たくさん/いろがみをもって　います。/おねえさんは、19まい　もっています。/いもうとは、なんまい　もっていますか。</v>
      </c>
    </row>
    <row r="24" spans="1:36" s="18" customFormat="1" ht="42.75">
      <c r="A24" s="18" t="s">
        <v>444</v>
      </c>
      <c r="B24" s="18">
        <v>7</v>
      </c>
      <c r="C24" s="3">
        <f t="shared" ca="1" si="5"/>
        <v>0.86903787486773576</v>
      </c>
      <c r="D24" s="3">
        <f t="shared" ca="1" si="7"/>
        <v>2</v>
      </c>
      <c r="E24" s="18" t="s">
        <v>545</v>
      </c>
      <c r="H24" s="18" t="s">
        <v>546</v>
      </c>
      <c r="K24" s="18" t="s">
        <v>428</v>
      </c>
      <c r="L24" s="28" t="s">
        <v>814</v>
      </c>
      <c r="M24" s="18" t="s">
        <v>2676</v>
      </c>
      <c r="P24" s="18" t="s">
        <v>4132</v>
      </c>
      <c r="Q24" s="18">
        <f t="shared" ref="Q24" ca="1" si="11">IF($D24=1,VLOOKUP(1,INDIRECT(第1問問題レベル,0),3,0),IF($D24=2,VLOOKUP(2,INDIRECT(第2問問題レベル,0),3,0),IF($D24=3,VLOOKUP(3,INDIRECT(第3問問題レベル,0),3,0),IF($D24=4,VLOOKUP(4,INDIRECT(第4問問題レベル,0),3,0),IF($D24=5,VLOOKUP(5,INDIRECT(第5問問題レベル,0),3,0),IF($D24=6,VLOOKUP(6,INDIRECT(第6問問題レベル,0),3,0),0))))))</f>
        <v>7</v>
      </c>
      <c r="R24" s="18" t="s">
        <v>390</v>
      </c>
      <c r="S24" s="18" t="s">
        <v>547</v>
      </c>
      <c r="T24" s="28" t="s">
        <v>814</v>
      </c>
      <c r="U24" s="18" t="s">
        <v>256</v>
      </c>
      <c r="V24" s="18">
        <f ca="1">IF($D24=1,VLOOKUP(1,INDIRECT(第1問問題レベル,0),2,0),IF($D24=2,VLOOKUP(2,INDIRECT(第2問問題レベル,0),2,0),IF($D24=3,VLOOKUP(3,INDIRECT(第3問問題レベル,0),2,0),IF($D24=4,VLOOKUP(4,INDIRECT(第4問問題レベル,0),2,0),IF($D24=5,VLOOKUP(5,INDIRECT(第5問問題レベル,0),2,0),IF($D24=6,VLOOKUP(6,INDIRECT(第6問問題レベル,0),2,0),0))))))</f>
        <v>12</v>
      </c>
      <c r="W24" s="18" t="s">
        <v>390</v>
      </c>
      <c r="AA24" s="18" t="s">
        <v>101</v>
      </c>
      <c r="AB24" s="28" t="s">
        <v>814</v>
      </c>
      <c r="AC24" s="18" t="s">
        <v>14</v>
      </c>
      <c r="AF24" s="18" t="s">
        <v>548</v>
      </c>
      <c r="AI24" s="18" t="s">
        <v>549</v>
      </c>
      <c r="AJ24" s="3" t="str">
        <f t="shared" ca="1" si="2"/>
        <v>けんたくんは、まいにち　なわとびを　　しています。/きのうは、きょうより　7かい　たくさん　とびました。/きのうは、12かい　とびました。/きょうは、なんかい　とびましたか。</v>
      </c>
    </row>
    <row r="25" spans="1:36" s="18" customFormat="1" ht="42.75">
      <c r="A25" s="18" t="s">
        <v>445</v>
      </c>
      <c r="B25" s="18">
        <v>2</v>
      </c>
      <c r="C25" s="3">
        <f t="shared" ca="1" si="5"/>
        <v>0.30472751917568885</v>
      </c>
      <c r="D25" s="3">
        <f t="shared" ca="1" si="7"/>
        <v>7</v>
      </c>
      <c r="E25" s="18" t="s">
        <v>556</v>
      </c>
      <c r="H25" s="18" t="s">
        <v>3752</v>
      </c>
      <c r="I25" s="18">
        <f ca="1">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0</v>
      </c>
      <c r="J25" s="18" t="s">
        <v>342</v>
      </c>
      <c r="K25" s="18" t="s">
        <v>60</v>
      </c>
      <c r="L25" s="28" t="s">
        <v>814</v>
      </c>
      <c r="M25" s="18" t="s">
        <v>2677</v>
      </c>
      <c r="P25" s="18" t="s">
        <v>3801</v>
      </c>
      <c r="Q25" s="18">
        <f ca="1">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0</v>
      </c>
      <c r="R25" s="18" t="s">
        <v>342</v>
      </c>
      <c r="S25" s="18" t="s">
        <v>19</v>
      </c>
      <c r="T25" s="28" t="s">
        <v>814</v>
      </c>
      <c r="U25" s="18" t="s">
        <v>17</v>
      </c>
      <c r="X25" s="18" t="s">
        <v>351</v>
      </c>
      <c r="AA25" s="18" t="s">
        <v>542</v>
      </c>
      <c r="AB25" s="28" t="s">
        <v>814</v>
      </c>
      <c r="AJ25" s="3" t="str">
        <f t="shared" ca="1" si="2"/>
        <v>さきちゃんは、たこやきを　0こ　たべました。/さきちゃんは、おにいさんより　0こ　たくさん　たべました。/おにいさんは、なんこ　たべましたか。/</v>
      </c>
    </row>
    <row r="26" spans="1:36" ht="42.75">
      <c r="A26" s="18" t="s">
        <v>445</v>
      </c>
      <c r="B26" s="18">
        <v>3</v>
      </c>
      <c r="C26" s="3">
        <f t="shared" ca="1" si="5"/>
        <v>0.79590414851419666</v>
      </c>
      <c r="D26" s="3">
        <f t="shared" ca="1" si="7"/>
        <v>3</v>
      </c>
      <c r="E26" s="18" t="s">
        <v>256</v>
      </c>
      <c r="G26" s="18"/>
      <c r="H26" s="18" t="s">
        <v>3754</v>
      </c>
      <c r="I26" s="18">
        <f ca="1">IF($D26=1,VLOOKUP(1,INDIRECT(第1問問題レベル,0),2,0),IF($D26=2,VLOOKUP(2,INDIRECT(第2問問題レベル,0),2,0),IF($D26=3,VLOOKUP(3,INDIRECT(第3問問題レベル,0),2,0),IF($D26=4,VLOOKUP(4,INDIRECT(第4問問題レベル,0),2,0),IF($D26=5,VLOOKUP(5,INDIRECT(第5問問題レベル,0),2,0),IF($D26=6,VLOOKUP(6,INDIRECT(第6問問題レベル,0),2,0),0))))))</f>
        <v>9</v>
      </c>
      <c r="J26" s="3" t="str">
        <f ca="1">IF(MOD(I26,10)=0,"ぴき",IF(MOD(I26,10)=1,"ぴき",IF(MOD(I26,10)=6,"ぴき",IF(MOD(I26,10)=3,"びき","ひき"))))</f>
        <v>ひき</v>
      </c>
      <c r="K26" s="18" t="s">
        <v>417</v>
      </c>
      <c r="L26" s="28" t="s">
        <v>814</v>
      </c>
      <c r="M26" s="18" t="s">
        <v>2678</v>
      </c>
      <c r="O26" s="18"/>
      <c r="P26" s="18" t="s">
        <v>4132</v>
      </c>
      <c r="Q26" s="18">
        <f ca="1">IF($D26=1,VLOOKUP(1,INDIRECT(第1問問題レベル,0),3,0),IF($D26=2,VLOOKUP(2,INDIRECT(第2問問題レベル,0),3,0),IF($D26=3,VLOOKUP(3,INDIRECT(第3問問題レベル,0),3,0),IF($D26=4,VLOOKUP(4,INDIRECT(第4問問題レベル,0),3,0),IF($D26=5,VLOOKUP(5,INDIRECT(第5問問題レベル,0),3,0),IF($D26=6,VLOOKUP(6,INDIRECT(第6問問題レベル,0),3,0),0))))))</f>
        <v>3</v>
      </c>
      <c r="R26" s="3" t="str">
        <f ca="1">IF(MOD(Q26,10)=0,"ぴき",IF(MOD(Q26,10)=1,"ぴき",IF(MOD(Q26,10)=6,"ぴき",IF(MOD(Q26,10)=3,"びき","ひき"))))</f>
        <v>びき</v>
      </c>
      <c r="S26" s="18" t="s">
        <v>559</v>
      </c>
      <c r="T26" s="28" t="s">
        <v>814</v>
      </c>
      <c r="U26" s="18" t="s">
        <v>14</v>
      </c>
      <c r="X26" s="3" t="s">
        <v>463</v>
      </c>
      <c r="AA26" s="18" t="s">
        <v>418</v>
      </c>
      <c r="AB26" s="28" t="s">
        <v>814</v>
      </c>
      <c r="AJ26" s="3" t="str">
        <f t="shared" ca="1" si="2"/>
        <v>きのうは、はこから　おにが　9ひき　にげました。/きのうは、きょうより　3びき　たくさん　にげました。/きょうは、なんびき　にげましたか。/</v>
      </c>
    </row>
    <row r="27" spans="1:36" ht="57">
      <c r="A27" s="18" t="s">
        <v>445</v>
      </c>
      <c r="B27" s="18">
        <v>4</v>
      </c>
      <c r="C27" s="3">
        <f t="shared" ca="1" si="5"/>
        <v>0.72319623972691227</v>
      </c>
      <c r="D27" s="3">
        <f t="shared" ca="1" si="7"/>
        <v>4</v>
      </c>
      <c r="E27" s="18" t="s">
        <v>560</v>
      </c>
      <c r="G27" s="18"/>
      <c r="H27" s="18" t="s">
        <v>3755</v>
      </c>
      <c r="I27" s="18">
        <f ca="1">IF($D27=1,VLOOKUP(1,INDIRECT(第1問問題レベル,0),2,0),IF($D27=2,VLOOKUP(2,INDIRECT(第2問問題レベル,0),2,0),IF($D27=3,VLOOKUP(3,INDIRECT(第3問問題レベル,0),2,0),IF($D27=4,VLOOKUP(4,INDIRECT(第4問問題レベル,0),2,0),IF($D27=5,VLOOKUP(5,INDIRECT(第5問問題レベル,0),2,0),IF($D27=6,VLOOKUP(6,INDIRECT(第6問問題レベル,0),2,0),0))))))</f>
        <v>8</v>
      </c>
      <c r="J27" s="3" t="s">
        <v>24</v>
      </c>
      <c r="K27" s="18" t="s">
        <v>561</v>
      </c>
      <c r="L27" s="28" t="s">
        <v>814</v>
      </c>
      <c r="M27" s="18" t="s">
        <v>560</v>
      </c>
      <c r="O27" s="18"/>
      <c r="P27" s="18" t="s">
        <v>4133</v>
      </c>
      <c r="Q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4</v>
      </c>
      <c r="R27" s="3" t="s">
        <v>24</v>
      </c>
      <c r="S27" s="18" t="s">
        <v>562</v>
      </c>
      <c r="T27" s="28" t="s">
        <v>814</v>
      </c>
      <c r="U27" s="18" t="s">
        <v>309</v>
      </c>
      <c r="X27" s="3" t="s">
        <v>563</v>
      </c>
      <c r="AA27" s="18" t="s">
        <v>564</v>
      </c>
      <c r="AB27" s="28" t="s">
        <v>814</v>
      </c>
      <c r="AJ27" s="3" t="str">
        <f t="shared" ca="1" si="2"/>
        <v>たいちくんは、おりがみを　8まい　つかい　ました。/たいちくんは、みずきさんより　4まい　たくさん　つかいました。/みずきさんは、おりがみを　なんまい　つかいましたか。/</v>
      </c>
    </row>
    <row r="30" spans="1:36">
      <c r="E30" s="3" t="s">
        <v>197</v>
      </c>
    </row>
    <row r="31" spans="1:36">
      <c r="E31" s="3" t="s">
        <v>198</v>
      </c>
    </row>
    <row r="32" spans="1:36">
      <c r="E32" s="3" t="s">
        <v>199</v>
      </c>
    </row>
    <row r="34" spans="5:5">
      <c r="E34" s="3" t="s">
        <v>201</v>
      </c>
    </row>
    <row r="35" spans="5:5">
      <c r="E35" s="3" t="s">
        <v>202</v>
      </c>
    </row>
    <row r="36" spans="5:5">
      <c r="E36" s="3" t="s">
        <v>203</v>
      </c>
    </row>
    <row r="37" spans="5:5">
      <c r="E37" s="3" t="s">
        <v>204</v>
      </c>
    </row>
    <row r="38" spans="5:5">
      <c r="E38" s="3" t="s">
        <v>205</v>
      </c>
    </row>
    <row r="39" spans="5:5">
      <c r="E39" s="3" t="s">
        <v>206</v>
      </c>
    </row>
    <row r="40" spans="5:5">
      <c r="E40" s="3" t="s">
        <v>207</v>
      </c>
    </row>
    <row r="41" spans="5:5">
      <c r="E41" s="3" t="s">
        <v>208</v>
      </c>
    </row>
    <row r="42" spans="5:5">
      <c r="E42" s="3" t="s">
        <v>210</v>
      </c>
    </row>
    <row r="43" spans="5:5">
      <c r="E43" s="3" t="s">
        <v>211</v>
      </c>
    </row>
    <row r="44" spans="5:5">
      <c r="E44" s="3" t="s">
        <v>212</v>
      </c>
    </row>
    <row r="45" spans="5:5">
      <c r="E45" s="3" t="s">
        <v>213</v>
      </c>
    </row>
    <row r="46" spans="5:5">
      <c r="E46" s="3" t="s">
        <v>214</v>
      </c>
    </row>
    <row r="47" spans="5:5">
      <c r="E47" s="3" t="s">
        <v>215</v>
      </c>
    </row>
    <row r="48" spans="5:5">
      <c r="E48" s="3" t="s">
        <v>217</v>
      </c>
    </row>
    <row r="49" spans="5:5">
      <c r="E49" s="3" t="s">
        <v>218</v>
      </c>
    </row>
    <row r="50" spans="5:5">
      <c r="E50" s="3" t="s">
        <v>219</v>
      </c>
    </row>
    <row r="51" spans="5:5">
      <c r="E51" s="3" t="s">
        <v>220</v>
      </c>
    </row>
    <row r="52" spans="5:5">
      <c r="E52" s="3" t="s">
        <v>221</v>
      </c>
    </row>
    <row r="53" spans="5:5">
      <c r="E53" s="3" t="s">
        <v>222</v>
      </c>
    </row>
    <row r="54" spans="5:5">
      <c r="E54" s="3" t="s">
        <v>223</v>
      </c>
    </row>
    <row r="55" spans="5:5">
      <c r="E55" s="3" t="s">
        <v>224</v>
      </c>
    </row>
    <row r="56" spans="5:5">
      <c r="E56" s="3" t="s">
        <v>225</v>
      </c>
    </row>
    <row r="58" spans="5:5">
      <c r="E58" s="3" t="s">
        <v>247</v>
      </c>
    </row>
    <row r="59" spans="5:5">
      <c r="E59" s="3" t="s">
        <v>188</v>
      </c>
    </row>
    <row r="60" spans="5:5">
      <c r="E60" s="3" t="s">
        <v>189</v>
      </c>
    </row>
    <row r="61" spans="5:5">
      <c r="E61" s="3" t="s">
        <v>190</v>
      </c>
    </row>
    <row r="62" spans="5:5">
      <c r="E62" s="3" t="s">
        <v>191</v>
      </c>
    </row>
    <row r="63" spans="5:5">
      <c r="E63" s="3" t="s">
        <v>192</v>
      </c>
    </row>
    <row r="64" spans="5:5">
      <c r="E64" s="3" t="s">
        <v>193</v>
      </c>
    </row>
    <row r="65" spans="5:5">
      <c r="E65" s="3" t="s">
        <v>194</v>
      </c>
    </row>
    <row r="66" spans="5:5">
      <c r="E66" s="3" t="s">
        <v>195</v>
      </c>
    </row>
    <row r="67" spans="5:5">
      <c r="E67" s="3" t="s">
        <v>196</v>
      </c>
    </row>
    <row r="68" spans="5:5">
      <c r="E68" s="3" t="s">
        <v>197</v>
      </c>
    </row>
    <row r="69" spans="5:5">
      <c r="E69" s="3" t="s">
        <v>198</v>
      </c>
    </row>
    <row r="70" spans="5:5">
      <c r="E70" s="3" t="s">
        <v>199</v>
      </c>
    </row>
    <row r="71" spans="5:5">
      <c r="E71" s="3" t="s">
        <v>200</v>
      </c>
    </row>
    <row r="72" spans="5:5">
      <c r="E72" s="3" t="s">
        <v>201</v>
      </c>
    </row>
    <row r="73" spans="5:5">
      <c r="E73" s="3" t="s">
        <v>202</v>
      </c>
    </row>
    <row r="74" spans="5:5">
      <c r="E74" s="3" t="s">
        <v>203</v>
      </c>
    </row>
    <row r="75" spans="5:5">
      <c r="E75" s="3" t="s">
        <v>204</v>
      </c>
    </row>
    <row r="76" spans="5:5">
      <c r="E76" s="3" t="s">
        <v>205</v>
      </c>
    </row>
    <row r="77" spans="5:5">
      <c r="E77" s="3" t="s">
        <v>206</v>
      </c>
    </row>
    <row r="78" spans="5:5">
      <c r="E78" s="3" t="s">
        <v>207</v>
      </c>
    </row>
    <row r="79" spans="5:5">
      <c r="E79" s="3" t="s">
        <v>208</v>
      </c>
    </row>
    <row r="80" spans="5:5">
      <c r="E80" s="3" t="s">
        <v>209</v>
      </c>
    </row>
    <row r="81" spans="5:5">
      <c r="E81" s="3" t="s">
        <v>210</v>
      </c>
    </row>
    <row r="82" spans="5:5">
      <c r="E82" s="3" t="s">
        <v>211</v>
      </c>
    </row>
    <row r="83" spans="5:5">
      <c r="E83" s="3" t="s">
        <v>212</v>
      </c>
    </row>
    <row r="84" spans="5:5">
      <c r="E84" s="3" t="s">
        <v>213</v>
      </c>
    </row>
    <row r="85" spans="5:5">
      <c r="E85" s="3" t="s">
        <v>214</v>
      </c>
    </row>
    <row r="86" spans="5:5">
      <c r="E86" s="3" t="s">
        <v>215</v>
      </c>
    </row>
    <row r="87" spans="5:5">
      <c r="E87" s="3" t="s">
        <v>216</v>
      </c>
    </row>
    <row r="88" spans="5:5">
      <c r="E88" s="3" t="s">
        <v>217</v>
      </c>
    </row>
    <row r="89" spans="5:5">
      <c r="E89" s="3" t="s">
        <v>218</v>
      </c>
    </row>
    <row r="90" spans="5:5">
      <c r="E90" s="3" t="s">
        <v>219</v>
      </c>
    </row>
    <row r="91" spans="5:5">
      <c r="E91" s="3" t="s">
        <v>220</v>
      </c>
    </row>
    <row r="92" spans="5:5">
      <c r="E92" s="3" t="s">
        <v>221</v>
      </c>
    </row>
    <row r="93" spans="5:5">
      <c r="E93" s="3" t="s">
        <v>222</v>
      </c>
    </row>
    <row r="94" spans="5:5">
      <c r="E94" s="3" t="s">
        <v>223</v>
      </c>
    </row>
    <row r="95" spans="5:5">
      <c r="E95" s="3" t="s">
        <v>224</v>
      </c>
    </row>
    <row r="96" spans="5:5">
      <c r="E96" s="3" t="s">
        <v>225</v>
      </c>
    </row>
  </sheetData>
  <phoneticPr fontId="1"/>
  <pageMargins left="0.25" right="0.25" top="0.75" bottom="0.75" header="0.3" footer="0.3"/>
  <pageSetup paperSize="9" scale="8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J103"/>
  <sheetViews>
    <sheetView zoomScale="110" zoomScaleNormal="110" workbookViewId="0">
      <pane ySplit="2" topLeftCell="A95" activePane="bottomLeft" state="frozen"/>
      <selection pane="bottomLeft" sqref="A1:XFD1048576"/>
    </sheetView>
  </sheetViews>
  <sheetFormatPr defaultColWidth="9" defaultRowHeight="14.25"/>
  <cols>
    <col min="1" max="4" width="9" style="3"/>
    <col min="5" max="5" width="9" style="18"/>
    <col min="6" max="16384" width="9" style="3"/>
  </cols>
  <sheetData>
    <row r="1" spans="1:36">
      <c r="A1" s="3" t="s">
        <v>2839</v>
      </c>
      <c r="D1" s="3">
        <v>1</v>
      </c>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2839</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258</v>
      </c>
      <c r="B3" s="3">
        <v>1</v>
      </c>
      <c r="C3" s="3">
        <f ca="1">RAND()</f>
        <v>0.30848376836932834</v>
      </c>
      <c r="D3" s="18">
        <f ca="1">RANK(C3,C$3:C$82,0)</f>
        <v>58</v>
      </c>
      <c r="E3" s="18" t="s">
        <v>2767</v>
      </c>
      <c r="H3" s="18" t="s">
        <v>3803</v>
      </c>
      <c r="I3" s="18">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0</v>
      </c>
      <c r="J3" s="3" t="s">
        <v>342</v>
      </c>
      <c r="K3" s="18" t="s">
        <v>2777</v>
      </c>
      <c r="M3" s="18" t="s">
        <v>4134</v>
      </c>
      <c r="N3" s="18">
        <f t="shared" ref="N3:N11" ca="1" si="0">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0</v>
      </c>
      <c r="O3" s="3" t="s">
        <v>24</v>
      </c>
      <c r="P3" s="18" t="s">
        <v>55</v>
      </c>
      <c r="S3" s="18"/>
      <c r="U3" s="18" t="s">
        <v>2768</v>
      </c>
      <c r="X3" s="18" t="s">
        <v>2769</v>
      </c>
      <c r="AA3" s="18" t="s">
        <v>2770</v>
      </c>
      <c r="AC3" s="18"/>
      <c r="AF3" s="18"/>
      <c r="AI3" s="18"/>
      <c r="AJ3" s="3" t="str">
        <f t="shared" ref="AJ3:AJ93" ca="1" si="1">E3&amp;F3&amp;G3&amp;H3&amp;I3&amp;J3&amp;K3&amp;M3&amp;N3&amp;O3&amp;P3&amp;Q3&amp;R3&amp;S3&amp;U3&amp;V3&amp;W3&amp;X3&amp;Y3&amp;Z3&amp;AA3&amp;AC3&amp;AD3&amp;AE3&amp;AF3&amp;AG3&amp;AH3&amp;AI3</f>
        <v>1まいの　おさらに　りんごが　0こ　ずつのっています。この　おさらが　0まい　あります。りんごは　ぜんぶで　いくつありますか。</v>
      </c>
    </row>
    <row r="4" spans="1:36" ht="57">
      <c r="A4" s="3" t="s">
        <v>258</v>
      </c>
      <c r="B4" s="3">
        <v>2</v>
      </c>
      <c r="C4" s="3">
        <f t="shared" ref="C4:C67" ca="1" si="2">RAND()</f>
        <v>0.97400927715507912</v>
      </c>
      <c r="D4" s="18">
        <f t="shared" ref="D4:D67" ca="1" si="3">RANK(C4,C$3:C$82,0)</f>
        <v>2</v>
      </c>
      <c r="E4" s="18" t="s">
        <v>4135</v>
      </c>
      <c r="F4" s="18">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12</v>
      </c>
      <c r="G4" s="3" t="s">
        <v>342</v>
      </c>
      <c r="H4" s="18" t="s">
        <v>2771</v>
      </c>
      <c r="K4" s="18" t="s">
        <v>4136</v>
      </c>
      <c r="M4" s="18"/>
      <c r="N4" s="18">
        <f t="shared" ca="1" si="0"/>
        <v>7</v>
      </c>
      <c r="O4" s="3" t="s">
        <v>2772</v>
      </c>
      <c r="P4" s="18" t="s">
        <v>2773</v>
      </c>
      <c r="S4" s="18" t="s">
        <v>2774</v>
      </c>
      <c r="U4" s="18"/>
      <c r="X4" s="18"/>
      <c r="AA4" s="18"/>
      <c r="AC4" s="18"/>
      <c r="AF4" s="18"/>
      <c r="AI4" s="18"/>
      <c r="AJ4" s="3" t="str">
        <f t="shared" ca="1" si="1"/>
        <v>一人に　12こ　ずつどんぐりを　くばります。　7人に　くばるには、どんぐりは何こ　いりますか。</v>
      </c>
    </row>
    <row r="5" spans="1:36" ht="42.75">
      <c r="A5" s="3" t="s">
        <v>258</v>
      </c>
      <c r="B5" s="3">
        <v>3</v>
      </c>
      <c r="C5" s="3">
        <f t="shared" ca="1" si="2"/>
        <v>0.73849795997091061</v>
      </c>
      <c r="D5" s="18">
        <f t="shared" ca="1" si="3"/>
        <v>19</v>
      </c>
      <c r="E5" s="18" t="s">
        <v>2775</v>
      </c>
      <c r="H5" s="18" t="s">
        <v>269</v>
      </c>
      <c r="I5" s="18">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0</v>
      </c>
      <c r="J5" s="3" t="s">
        <v>342</v>
      </c>
      <c r="K5" s="18" t="s">
        <v>2776</v>
      </c>
      <c r="M5" s="18" t="s">
        <v>1972</v>
      </c>
      <c r="P5" s="18" t="s">
        <v>2816</v>
      </c>
      <c r="Q5" s="18">
        <f t="shared" ref="Q5" ca="1" si="4">IF($D5=1,VLOOKUP(1,INDIRECT(第1問問題レベル,0),IF(MOD(INT($C5*100),2)=1,3,2),0),IF($D5=2,VLOOKUP(2,INDIRECT(第2問問題レベル,0),IF(MOD(INT($C5*100),2)=1,3,2),0),IF($D5=3,VLOOKUP(3,INDIRECT(第3問問題レベル,0),IF(MOD(INT($C5*100),2)=1,3,2),0),IF($D5=4,VLOOKUP(4,INDIRECT(第4問問題レベル,0),IF(MOD(INT($C5*100),2)=1,3,2),0),IF($D5=5,VLOOKUP(5,INDIRECT(第5問問題レベル,0),IF(MOD(INT($C5*100),2)=1,3,2),0),IF($D5=6,VLOOKUP(6,INDIRECT(第6問問題レベル,0),IF(MOD(INT($C5*100),2)=1,3,2),0),0))))))</f>
        <v>0</v>
      </c>
      <c r="R5" s="3" t="s">
        <v>429</v>
      </c>
      <c r="S5" s="18" t="s">
        <v>55</v>
      </c>
      <c r="U5" s="18" t="s">
        <v>2778</v>
      </c>
      <c r="X5" s="18" t="s">
        <v>74</v>
      </c>
      <c r="AA5" s="18" t="s">
        <v>2779</v>
      </c>
      <c r="AC5" s="18"/>
      <c r="AF5" s="18"/>
      <c r="AI5" s="18"/>
      <c r="AJ5" s="3" t="str">
        <f t="shared" ca="1" si="1"/>
        <v>一ふくろにミニトマトが　0こ　ずつ　はいっています。ふくろは、ぜんぶで　0ふくろ　あります。ミニトマトは、ぜんぶで　なんこありますか。</v>
      </c>
    </row>
    <row r="6" spans="1:36" ht="42.75">
      <c r="A6" s="3" t="s">
        <v>258</v>
      </c>
      <c r="B6" s="3">
        <v>4</v>
      </c>
      <c r="C6" s="3">
        <f t="shared" ca="1" si="2"/>
        <v>0.67235492116328099</v>
      </c>
      <c r="D6" s="18">
        <f t="shared" ca="1" si="3"/>
        <v>30</v>
      </c>
      <c r="E6" s="18" t="s">
        <v>2780</v>
      </c>
      <c r="H6" s="18" t="s">
        <v>3904</v>
      </c>
      <c r="I6" s="18">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0</v>
      </c>
      <c r="J6" s="3" t="s">
        <v>342</v>
      </c>
      <c r="K6" s="18" t="s">
        <v>4137</v>
      </c>
      <c r="M6" s="18"/>
      <c r="N6" s="18">
        <f t="shared" ca="1" si="0"/>
        <v>0</v>
      </c>
      <c r="O6" s="3" t="s">
        <v>2781</v>
      </c>
      <c r="P6" s="18" t="s">
        <v>2782</v>
      </c>
      <c r="S6" s="18" t="s">
        <v>2783</v>
      </c>
      <c r="U6" s="18"/>
      <c r="X6" s="18"/>
      <c r="AA6" s="18"/>
      <c r="AC6" s="18"/>
      <c r="AF6" s="18"/>
      <c r="AI6" s="18"/>
      <c r="AJ6" s="3" t="str">
        <f t="shared" ca="1" si="1"/>
        <v>一はこにかきが　0こ　ずつ　はいっています。　0はこでは、ぜんぶで　何こありますか。</v>
      </c>
    </row>
    <row r="7" spans="1:36" ht="42.75">
      <c r="A7" s="3" t="s">
        <v>258</v>
      </c>
      <c r="B7" s="3">
        <v>5</v>
      </c>
      <c r="C7" s="3">
        <f t="shared" ca="1" si="2"/>
        <v>0.18556702745950904</v>
      </c>
      <c r="D7" s="18">
        <f t="shared" ca="1" si="3"/>
        <v>69</v>
      </c>
      <c r="E7" s="18" t="s">
        <v>4138</v>
      </c>
      <c r="F7" s="18">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G7" s="3" t="s">
        <v>2849</v>
      </c>
      <c r="H7" s="18" t="s">
        <v>4139</v>
      </c>
      <c r="I7" s="18">
        <f t="shared" ref="I7" ca="1" si="5">IF($D7=1,VLOOKUP(1,INDIRECT(第1問問題レベル,0),IF(MOD(INT($C7*100),2)=1,3,2),0),IF($D7=2,VLOOKUP(2,INDIRECT(第2問問題レベル,0),IF(MOD(INT($C7*100),2)=1,3,2),0),IF($D7=3,VLOOKUP(3,INDIRECT(第3問問題レベル,0),IF(MOD(INT($C7*100),2)=1,3,2),0),IF($D7=4,VLOOKUP(4,INDIRECT(第4問問題レベル,0),IF(MOD(INT($C7*100),2)=1,3,2),0),IF($D7=5,VLOOKUP(5,INDIRECT(第5問問題レベル,0),IF(MOD(INT($C7*100),2)=1,3,2),0),IF($D7=6,VLOOKUP(6,INDIRECT(第6問問題レベル,0),IF(MOD(INT($C7*100),2)=1,3,2),0),0))))))</f>
        <v>0</v>
      </c>
      <c r="J7" s="18" t="s">
        <v>2850</v>
      </c>
      <c r="K7" s="18" t="s">
        <v>2851</v>
      </c>
      <c r="M7" s="18" t="s">
        <v>2787</v>
      </c>
      <c r="P7" s="18" t="s">
        <v>2788</v>
      </c>
      <c r="S7" s="18"/>
      <c r="U7" s="18"/>
      <c r="X7" s="18"/>
      <c r="AA7" s="18"/>
      <c r="AC7" s="18"/>
      <c r="AF7" s="18"/>
      <c r="AI7" s="18"/>
      <c r="AJ7" s="3" t="str">
        <f t="shared" ca="1" si="1"/>
        <v>1チーム　0にん　の　チームを　0チーム　つくりました。せんしゅは、ぜんぶで　何人ですか。</v>
      </c>
    </row>
    <row r="8" spans="1:36" ht="42.75">
      <c r="A8" s="3" t="s">
        <v>258</v>
      </c>
      <c r="B8" s="3">
        <v>6</v>
      </c>
      <c r="C8" s="3">
        <f t="shared" ca="1" si="2"/>
        <v>0.73293239864467252</v>
      </c>
      <c r="D8" s="18">
        <f t="shared" ca="1" si="3"/>
        <v>20</v>
      </c>
      <c r="E8" s="18" t="s">
        <v>4140</v>
      </c>
      <c r="F8" s="18">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0</v>
      </c>
      <c r="G8" s="3" t="s">
        <v>342</v>
      </c>
      <c r="H8" s="18" t="s">
        <v>2776</v>
      </c>
      <c r="K8" s="18"/>
      <c r="M8" s="18"/>
      <c r="N8" s="18">
        <f t="shared" ca="1" si="0"/>
        <v>0</v>
      </c>
      <c r="O8" s="3" t="s">
        <v>2789</v>
      </c>
      <c r="P8" s="18" t="s">
        <v>2790</v>
      </c>
      <c r="S8" s="18" t="s">
        <v>2852</v>
      </c>
      <c r="U8" s="18"/>
      <c r="X8" s="18"/>
      <c r="AA8" s="18"/>
      <c r="AC8" s="18"/>
      <c r="AF8" s="18"/>
      <c r="AI8" s="18"/>
      <c r="AJ8" s="3" t="str">
        <f t="shared" ca="1" si="1"/>
        <v>一パックに　サクランボが　0こ　ずつ　はいっています。0パックでは、サクランボは何こありますか。</v>
      </c>
    </row>
    <row r="9" spans="1:36" ht="28.5">
      <c r="A9" s="3" t="s">
        <v>258</v>
      </c>
      <c r="B9" s="3">
        <v>7</v>
      </c>
      <c r="C9" s="3">
        <f t="shared" ca="1" si="2"/>
        <v>0.71342547239522369</v>
      </c>
      <c r="D9" s="18">
        <f t="shared" ca="1" si="3"/>
        <v>24</v>
      </c>
      <c r="E9" s="18" t="s">
        <v>4141</v>
      </c>
      <c r="F9" s="18">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G9" s="3" t="s">
        <v>24</v>
      </c>
      <c r="H9" s="18" t="s">
        <v>4142</v>
      </c>
      <c r="I9" s="18">
        <f t="shared" ref="I9" ca="1" si="6">IF($D9=1,VLOOKUP(1,INDIRECT(第1問問題レベル,0),IF(MOD(INT($C9*100),2)=1,3,2),0),IF($D9=2,VLOOKUP(2,INDIRECT(第2問問題レベル,0),IF(MOD(INT($C9*100),2)=1,3,2),0),IF($D9=3,VLOOKUP(3,INDIRECT(第3問問題レベル,0),IF(MOD(INT($C9*100),2)=1,3,2),0),IF($D9=4,VLOOKUP(4,INDIRECT(第4問問題レベル,0),IF(MOD(INT($C9*100),2)=1,3,2),0),IF($D9=5,VLOOKUP(5,INDIRECT(第5問問題レベル,0),IF(MOD(INT($C9*100),2)=1,3,2),0),IF($D9=6,VLOOKUP(6,INDIRECT(第6問問題レベル,0),IF(MOD(INT($C9*100),2)=1,3,2),0),0))))))</f>
        <v>0</v>
      </c>
      <c r="J9" s="3" t="s">
        <v>2772</v>
      </c>
      <c r="K9" s="18" t="s">
        <v>2792</v>
      </c>
      <c r="M9" s="18" t="s">
        <v>2793</v>
      </c>
      <c r="P9" s="18" t="s">
        <v>2794</v>
      </c>
      <c r="S9" s="18" t="s">
        <v>2795</v>
      </c>
      <c r="U9" s="18"/>
      <c r="X9" s="18"/>
      <c r="AA9" s="18"/>
      <c r="AC9" s="18"/>
      <c r="AF9" s="18"/>
      <c r="AI9" s="18"/>
      <c r="AJ9" s="3" t="str">
        <f t="shared" ca="1" si="1"/>
        <v>がようしを一人に　0まい　ずつ　0人に　くばります。がようしは、ぜんぶで　なんまい　いりますか。</v>
      </c>
    </row>
    <row r="10" spans="1:36" ht="42.75">
      <c r="A10" s="3" t="s">
        <v>258</v>
      </c>
      <c r="B10" s="3">
        <v>8</v>
      </c>
      <c r="C10" s="3">
        <f t="shared" ca="1" si="2"/>
        <v>0.81394688952804817</v>
      </c>
      <c r="D10" s="18">
        <f t="shared" ca="1" si="3"/>
        <v>14</v>
      </c>
      <c r="E10" s="18" t="s">
        <v>2780</v>
      </c>
      <c r="H10" s="18" t="s">
        <v>4143</v>
      </c>
      <c r="I10" s="18">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0</v>
      </c>
      <c r="J10" s="3" t="s">
        <v>342</v>
      </c>
      <c r="K10" s="18" t="s">
        <v>57</v>
      </c>
      <c r="M10" s="18"/>
      <c r="N10" s="18">
        <f t="shared" ca="1" si="0"/>
        <v>0</v>
      </c>
      <c r="O10" s="3" t="s">
        <v>2781</v>
      </c>
      <c r="P10" s="18" t="s">
        <v>2782</v>
      </c>
      <c r="S10" s="18" t="s">
        <v>2791</v>
      </c>
      <c r="U10" s="18"/>
      <c r="X10" s="18"/>
      <c r="AA10" s="18"/>
      <c r="AC10" s="18"/>
      <c r="AF10" s="18"/>
      <c r="AI10" s="18"/>
      <c r="AJ10" s="3" t="str">
        <f t="shared" ca="1" si="1"/>
        <v>一はこに　チョコレートが　0こ　はいっています。0はこでは、ぜんぶで何こありますか。</v>
      </c>
    </row>
    <row r="11" spans="1:36" ht="57">
      <c r="A11" s="3" t="s">
        <v>258</v>
      </c>
      <c r="B11" s="3">
        <v>9</v>
      </c>
      <c r="C11" s="3">
        <f t="shared" ca="1" si="2"/>
        <v>0.84024406176509214</v>
      </c>
      <c r="D11" s="18">
        <f t="shared" ca="1" si="3"/>
        <v>13</v>
      </c>
      <c r="E11" s="18" t="s">
        <v>4135</v>
      </c>
      <c r="F11" s="18">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0</v>
      </c>
      <c r="G11" s="3" t="s">
        <v>342</v>
      </c>
      <c r="H11" s="18" t="s">
        <v>2858</v>
      </c>
      <c r="I11" s="18"/>
      <c r="K11" s="18"/>
      <c r="M11" s="18" t="s">
        <v>1797</v>
      </c>
      <c r="N11" s="18">
        <f t="shared" ca="1" si="0"/>
        <v>0</v>
      </c>
      <c r="O11" s="3" t="s">
        <v>2859</v>
      </c>
      <c r="P11" s="18" t="s">
        <v>54</v>
      </c>
      <c r="S11" s="18"/>
      <c r="U11" s="18" t="s">
        <v>2860</v>
      </c>
      <c r="X11" s="18" t="s">
        <v>2861</v>
      </c>
      <c r="AA11" s="18" t="s">
        <v>2862</v>
      </c>
      <c r="AC11" s="18"/>
      <c r="AF11" s="18"/>
      <c r="AI11" s="18"/>
      <c r="AJ11" s="3" t="str">
        <f t="shared" ca="1" si="1"/>
        <v>一人に　0こ　ずつ　あめを　くばります。こどもは、0人　います。あめは、ぜんぶで　いくつ　いりますか。</v>
      </c>
    </row>
    <row r="12" spans="1:36" ht="42.75">
      <c r="A12" s="3" t="s">
        <v>258</v>
      </c>
      <c r="B12" s="3">
        <v>10</v>
      </c>
      <c r="C12" s="3">
        <f t="shared" ca="1" si="2"/>
        <v>0.92464646305312737</v>
      </c>
      <c r="D12" s="18">
        <f t="shared" ca="1" si="3"/>
        <v>7</v>
      </c>
      <c r="E12" s="18" t="s">
        <v>4144</v>
      </c>
      <c r="F12" s="18">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G12" s="3" t="s">
        <v>342</v>
      </c>
      <c r="H12" s="18" t="s">
        <v>4145</v>
      </c>
      <c r="I12" s="18">
        <f t="shared" ref="I12:I14" ca="1" si="7">IF($D12=1,VLOOKUP(1,INDIRECT(第1問問題レベル,0),IF(MOD(INT($C12*100),2)=1,3,2),0),IF($D12=2,VLOOKUP(2,INDIRECT(第2問問題レベル,0),IF(MOD(INT($C12*100),2)=1,3,2),0),IF($D12=3,VLOOKUP(3,INDIRECT(第3問問題レベル,0),IF(MOD(INT($C12*100),2)=1,3,2),0),IF($D12=4,VLOOKUP(4,INDIRECT(第4問問題レベル,0),IF(MOD(INT($C12*100),2)=1,3,2),0),IF($D12=5,VLOOKUP(5,INDIRECT(第5問問題レベル,0),IF(MOD(INT($C12*100),2)=1,3,2),0),IF($D12=6,VLOOKUP(6,INDIRECT(第6問問題レベル,0),IF(MOD(INT($C12*100),2)=1,3,2),0),0))))))</f>
        <v>0</v>
      </c>
      <c r="J12" s="18" t="s">
        <v>2781</v>
      </c>
      <c r="K12" s="18" t="s">
        <v>2863</v>
      </c>
      <c r="M12" s="18" t="s">
        <v>2799</v>
      </c>
      <c r="P12" s="18" t="s">
        <v>2864</v>
      </c>
      <c r="S12" s="18" t="s">
        <v>2865</v>
      </c>
      <c r="U12" s="18"/>
      <c r="X12" s="18"/>
      <c r="AA12" s="18"/>
      <c r="AC12" s="18"/>
      <c r="AF12" s="18"/>
      <c r="AI12" s="18"/>
      <c r="AJ12" s="3" t="str">
        <f t="shared" ca="1" si="1"/>
        <v>一はこ　0こ　いりの　おかしが　0はこ　あります。おかしは、ぜんぶで　何こ　ありますか。</v>
      </c>
    </row>
    <row r="13" spans="1:36" ht="28.5">
      <c r="A13" s="3" t="s">
        <v>258</v>
      </c>
      <c r="B13" s="3">
        <v>11</v>
      </c>
      <c r="C13" s="3">
        <f t="shared" ca="1" si="2"/>
        <v>0.61615283850490277</v>
      </c>
      <c r="D13" s="18">
        <f t="shared" ca="1" si="3"/>
        <v>40</v>
      </c>
      <c r="E13" s="18" t="s">
        <v>4146</v>
      </c>
      <c r="F13" s="18">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G13" s="3" t="s">
        <v>2801</v>
      </c>
      <c r="H13" s="18" t="s">
        <v>4147</v>
      </c>
      <c r="I13" s="18">
        <f t="shared" ca="1" si="7"/>
        <v>0</v>
      </c>
      <c r="J13" s="18" t="s">
        <v>24</v>
      </c>
      <c r="K13" s="18" t="s">
        <v>526</v>
      </c>
      <c r="M13" s="18" t="s">
        <v>74</v>
      </c>
      <c r="P13" s="18" t="s">
        <v>2867</v>
      </c>
      <c r="S13" s="18" t="s">
        <v>2868</v>
      </c>
      <c r="U13" s="18"/>
      <c r="X13" s="18"/>
      <c r="AA13" s="18"/>
      <c r="AC13" s="18"/>
      <c r="AF13" s="18"/>
      <c r="AI13" s="18"/>
      <c r="AJ13" s="3" t="str">
        <f t="shared" ca="1" si="1"/>
        <v>一まい　0円の　がようしを　0まい　かいます。ぜんぶで　いくらに　なりますか。</v>
      </c>
    </row>
    <row r="14" spans="1:36" ht="42.75">
      <c r="A14" s="3" t="s">
        <v>258</v>
      </c>
      <c r="B14" s="3">
        <v>12</v>
      </c>
      <c r="C14" s="3">
        <f t="shared" ca="1" si="2"/>
        <v>0.62001752991507886</v>
      </c>
      <c r="D14" s="18">
        <f t="shared" ca="1" si="3"/>
        <v>38</v>
      </c>
      <c r="E14" s="18" t="s">
        <v>4148</v>
      </c>
      <c r="F14" s="18">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0</v>
      </c>
      <c r="G14" s="3" t="s">
        <v>2801</v>
      </c>
      <c r="H14" s="18" t="s">
        <v>4149</v>
      </c>
      <c r="I14" s="18">
        <f t="shared" ca="1" si="7"/>
        <v>0</v>
      </c>
      <c r="J14" s="18" t="s">
        <v>342</v>
      </c>
      <c r="K14" s="18" t="s">
        <v>2870</v>
      </c>
      <c r="M14" s="18" t="s">
        <v>2871</v>
      </c>
      <c r="P14" s="18" t="s">
        <v>2872</v>
      </c>
      <c r="S14" s="18" t="s">
        <v>2873</v>
      </c>
      <c r="U14" s="18"/>
      <c r="X14" s="18"/>
      <c r="AA14" s="18"/>
      <c r="AC14" s="18"/>
      <c r="AF14" s="18"/>
      <c r="AI14" s="18"/>
      <c r="AJ14" s="3" t="str">
        <f t="shared" ca="1" si="1"/>
        <v>一こ　0円の　けしゴムが　0こ　うっていますます。ぜんぶかうのには、いくらになりますか。</v>
      </c>
    </row>
    <row r="15" spans="1:36" ht="57">
      <c r="A15" s="3" t="s">
        <v>258</v>
      </c>
      <c r="B15" s="3">
        <v>13</v>
      </c>
      <c r="C15" s="3">
        <f t="shared" ca="1" si="2"/>
        <v>0.34861957385649911</v>
      </c>
      <c r="D15" s="18">
        <f t="shared" ca="1" si="3"/>
        <v>52</v>
      </c>
      <c r="E15" s="18" t="s">
        <v>2806</v>
      </c>
      <c r="F15" s="18"/>
      <c r="H15" s="18" t="s">
        <v>4150</v>
      </c>
      <c r="I15" s="18">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0</v>
      </c>
      <c r="J15" s="18" t="s">
        <v>2802</v>
      </c>
      <c r="K15" s="18" t="s">
        <v>2807</v>
      </c>
      <c r="M15" s="18" t="s">
        <v>4151</v>
      </c>
      <c r="N15" s="18">
        <f t="shared" ref="N15:N17" ca="1" si="8">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0</v>
      </c>
      <c r="O15" s="3" t="s">
        <v>429</v>
      </c>
      <c r="P15" s="18" t="s">
        <v>2810</v>
      </c>
      <c r="S15" s="18"/>
      <c r="U15" s="18" t="s">
        <v>2877</v>
      </c>
      <c r="X15" s="18" t="s">
        <v>2808</v>
      </c>
      <c r="AA15" s="18"/>
      <c r="AC15" s="18"/>
      <c r="AF15" s="18"/>
      <c r="AI15" s="18"/>
      <c r="AJ15" s="3" t="str">
        <f t="shared" ca="1" si="1"/>
        <v>一ふくろに　ジャガイモが　0こ　はいっています。ふくろは　0ふくろあります。ジャガイモは、ぜんぶで　何こ　ありますか。</v>
      </c>
    </row>
    <row r="16" spans="1:36" ht="42.75">
      <c r="A16" s="3" t="s">
        <v>258</v>
      </c>
      <c r="B16" s="3">
        <v>14</v>
      </c>
      <c r="C16" s="3">
        <f t="shared" ca="1" si="2"/>
        <v>0.29820460386328507</v>
      </c>
      <c r="D16" s="18">
        <f t="shared" ca="1" si="3"/>
        <v>59</v>
      </c>
      <c r="E16" s="18" t="s">
        <v>2809</v>
      </c>
      <c r="H16" s="18" t="s">
        <v>4152</v>
      </c>
      <c r="I16" s="18">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0</v>
      </c>
      <c r="J16" s="18" t="s">
        <v>2878</v>
      </c>
      <c r="K16" s="18" t="s">
        <v>2869</v>
      </c>
      <c r="M16" s="18" t="s">
        <v>4153</v>
      </c>
      <c r="N16" s="18">
        <f t="shared" ca="1" si="8"/>
        <v>0</v>
      </c>
      <c r="O16" s="18" t="s">
        <v>2879</v>
      </c>
      <c r="P16" s="18" t="s">
        <v>2869</v>
      </c>
      <c r="S16" s="18"/>
      <c r="U16" s="18" t="s">
        <v>2811</v>
      </c>
      <c r="X16" s="18" t="s">
        <v>2812</v>
      </c>
      <c r="AC16" s="18"/>
      <c r="AF16" s="18"/>
      <c r="AI16" s="18"/>
      <c r="AJ16" s="3" t="str">
        <f t="shared" ca="1" si="1"/>
        <v>よしおくんの　学校の　3年生は、どのクラスも　0人　です。３年生は　0クラス　です。3年生は、ぜんぶで　何人　いますか。</v>
      </c>
    </row>
    <row r="17" spans="1:36" ht="71.25">
      <c r="A17" s="3" t="s">
        <v>258</v>
      </c>
      <c r="B17" s="3">
        <v>15</v>
      </c>
      <c r="C17" s="3">
        <f t="shared" ca="1" si="2"/>
        <v>0.80941284940032787</v>
      </c>
      <c r="D17" s="18">
        <f t="shared" ca="1" si="3"/>
        <v>15</v>
      </c>
      <c r="E17" s="18" t="s">
        <v>4154</v>
      </c>
      <c r="F17" s="18">
        <f ca="1">IF($D17=1,VLOOKUP(1,INDIRECT(第1問問題レベル,0),IF(MOD(INT($C17*100),2)=1,2,3),0),IF($D17=2,VLOOKUP(2,INDIRECT(第2問問題レベル,0),IF(MOD(INT($C17*100),2)=1,2,3),0),IF($D17=3,VLOOKUP(3,INDIRECT(第3問問題レベル,0),IF(MOD(INT($C17*100),2)=1,2,3),0),IF($D17=4,VLOOKUP(4,INDIRECT(第4問問題レベル,0),IF(MOD(INT($C17*100),2)=1,2,3),0),IF($D17=5,VLOOKUP(5,INDIRECT(第5問問題レベル,0),IF(MOD(INT($C17*100),2)=1,2,3),0),IF($D17=6,VLOOKUP(6,INDIRECT(第6問問題レベル,0),IF(MOD(INT($C17*100),2)=1,2,3),0),0))))))</f>
        <v>0</v>
      </c>
      <c r="G17" s="3" t="s">
        <v>2881</v>
      </c>
      <c r="H17" s="18" t="s">
        <v>2882</v>
      </c>
      <c r="I17" s="18"/>
      <c r="J17" s="18"/>
      <c r="K17" s="18"/>
      <c r="M17" s="18" t="s">
        <v>4155</v>
      </c>
      <c r="N17" s="18">
        <f t="shared" ca="1" si="8"/>
        <v>0</v>
      </c>
      <c r="O17" s="18" t="s">
        <v>2878</v>
      </c>
      <c r="P17" s="18" t="s">
        <v>2884</v>
      </c>
      <c r="S17" s="18"/>
      <c r="U17" s="18" t="s">
        <v>2814</v>
      </c>
      <c r="X17" s="18" t="s">
        <v>2804</v>
      </c>
      <c r="AA17" s="18" t="s">
        <v>2885</v>
      </c>
      <c r="AC17" s="18"/>
      <c r="AF17" s="18"/>
      <c r="AI17" s="18"/>
      <c r="AJ17" s="3" t="str">
        <f t="shared" ca="1" si="1"/>
        <v>工作をするので、一人　0本　ずつ　ペットボトルをつかいます。３年３組は、　0人　います。ペットボトルは、ぜんぶで　何本　いりますか。</v>
      </c>
    </row>
    <row r="18" spans="1:36" ht="42.75">
      <c r="A18" s="3" t="s">
        <v>258</v>
      </c>
      <c r="B18" s="3">
        <v>16</v>
      </c>
      <c r="C18" s="3">
        <f t="shared" ca="1" si="2"/>
        <v>0.13408501248116089</v>
      </c>
      <c r="D18" s="18">
        <f t="shared" ca="1" si="3"/>
        <v>73</v>
      </c>
      <c r="E18" s="18" t="s">
        <v>2889</v>
      </c>
      <c r="F18" s="18"/>
      <c r="H18" s="18" t="s">
        <v>2890</v>
      </c>
      <c r="K18" s="18" t="s">
        <v>2891</v>
      </c>
      <c r="M18" s="18" t="s">
        <v>4156</v>
      </c>
      <c r="N18" s="18">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O18" s="3" t="s">
        <v>342</v>
      </c>
      <c r="P18" s="18" t="s">
        <v>2892</v>
      </c>
      <c r="Q18" s="18"/>
      <c r="R18" s="18"/>
      <c r="U18" s="18" t="s">
        <v>2893</v>
      </c>
      <c r="X18" s="18" t="s">
        <v>2816</v>
      </c>
      <c r="Y18" s="18">
        <f t="shared" ref="Y18" ca="1" si="9">IF($D18=1,VLOOKUP(1,INDIRECT(第1問問題レベル,0),IF(MOD(INT($C18*100),2)=1,3,2),0),IF($D18=2,VLOOKUP(2,INDIRECT(第2問問題レベル,0),IF(MOD(INT($C18*100),2)=1,3,2),0),IF($D18=3,VLOOKUP(3,INDIRECT(第3問問題レベル,0),IF(MOD(INT($C18*100),2)=1,3,2),0),IF($D18=4,VLOOKUP(4,INDIRECT(第4問問題レベル,0),IF(MOD(INT($C18*100),2)=1,3,2),0),IF($D18=5,VLOOKUP(5,INDIRECT(第5問問題レベル,0),IF(MOD(INT($C18*100),2)=1,3,2),0),IF($D18=6,VLOOKUP(6,INDIRECT(第6問問題レベル,0),IF(MOD(INT($C18*100),2)=1,3,2),0),0))))))</f>
        <v>0</v>
      </c>
      <c r="Z18" s="3" t="s">
        <v>2894</v>
      </c>
      <c r="AA18" s="3" t="s">
        <v>2863</v>
      </c>
      <c r="AC18" s="18" t="s">
        <v>2895</v>
      </c>
      <c r="AF18" s="18" t="s">
        <v>2864</v>
      </c>
      <c r="AI18" s="18" t="s">
        <v>2896</v>
      </c>
      <c r="AJ18" s="3" t="str">
        <f t="shared" ca="1" si="1"/>
        <v>かだんに　きゅうこんを　うえます。一つの花だんに　0こ　ずつ　うえます。かだんは、ぜんぶで　0こ　あります。きゅうこんは、ぜんぶでなんこ　いりますか。</v>
      </c>
    </row>
    <row r="19" spans="1:36" ht="42.75">
      <c r="A19" s="3" t="s">
        <v>258</v>
      </c>
      <c r="B19" s="3">
        <v>17</v>
      </c>
      <c r="C19" s="3">
        <f t="shared" ca="1" si="2"/>
        <v>0.61641783698206065</v>
      </c>
      <c r="D19" s="18">
        <f t="shared" ca="1" si="3"/>
        <v>39</v>
      </c>
      <c r="E19" s="18" t="s">
        <v>4158</v>
      </c>
      <c r="F19" s="18">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G19" s="3" t="s">
        <v>2801</v>
      </c>
      <c r="H19" s="18" t="s">
        <v>4157</v>
      </c>
      <c r="I19" s="18">
        <f t="shared" ref="I19" ca="1" si="10">IF($D19=1,VLOOKUP(1,INDIRECT(第1問問題レベル,0),IF(MOD(INT($C19*100),2)=1,3,2),0),IF($D19=2,VLOOKUP(2,INDIRECT(第2問問題レベル,0),IF(MOD(INT($C19*100),2)=1,3,2),0),IF($D19=3,VLOOKUP(3,INDIRECT(第3問問題レベル,0),IF(MOD(INT($C19*100),2)=1,3,2),0),IF($D19=4,VLOOKUP(4,INDIRECT(第4問問題レベル,0),IF(MOD(INT($C19*100),2)=1,3,2),0),IF($D19=5,VLOOKUP(5,INDIRECT(第5問問題レベル,0),IF(MOD(INT($C19*100),2)=1,3,2),0),IF($D19=6,VLOOKUP(6,INDIRECT(第6問問題レベル,0),IF(MOD(INT($C19*100),2)=1,3,2),0),0))))))</f>
        <v>0</v>
      </c>
      <c r="J19" s="18" t="s">
        <v>2815</v>
      </c>
      <c r="K19" s="18" t="s">
        <v>2803</v>
      </c>
      <c r="M19" s="18" t="s">
        <v>2816</v>
      </c>
      <c r="P19" s="18" t="s">
        <v>2805</v>
      </c>
      <c r="Q19" s="18"/>
      <c r="R19" s="18"/>
      <c r="S19" s="18"/>
      <c r="U19" s="18"/>
      <c r="X19" s="18"/>
      <c r="AA19" s="18"/>
      <c r="AC19" s="18"/>
      <c r="AF19" s="18"/>
      <c r="AI19" s="18"/>
      <c r="AJ19" s="3" t="str">
        <f t="shared" ca="1" si="1"/>
        <v>1パック　0円の　サンドイッチが　0パック　あります。ぜんぶで　何円ですか。</v>
      </c>
    </row>
    <row r="20" spans="1:36" ht="57">
      <c r="A20" s="3" t="s">
        <v>258</v>
      </c>
      <c r="B20" s="3">
        <v>18</v>
      </c>
      <c r="C20" s="3">
        <f t="shared" ca="1" si="2"/>
        <v>0.17854651733247573</v>
      </c>
      <c r="D20" s="18">
        <f t="shared" ca="1" si="3"/>
        <v>70</v>
      </c>
      <c r="E20" s="18" t="s">
        <v>4159</v>
      </c>
      <c r="F20" s="18">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0</v>
      </c>
      <c r="G20" s="3" t="s">
        <v>2902</v>
      </c>
      <c r="H20" s="18" t="s">
        <v>2903</v>
      </c>
      <c r="I20" s="18"/>
      <c r="K20" s="18" t="s">
        <v>2904</v>
      </c>
      <c r="M20" s="18" t="s">
        <v>2901</v>
      </c>
      <c r="P20" s="18" t="s">
        <v>2905</v>
      </c>
      <c r="Q20" s="18">
        <f t="shared" ref="Q20" ca="1" si="11">IF($D20=1,VLOOKUP(1,INDIRECT(第1問問題レベル,0),IF(MOD(INT($C20*100),2)=1,3,2),0),IF($D20=2,VLOOKUP(2,INDIRECT(第2問問題レベル,0),IF(MOD(INT($C20*100),2)=1,3,2),0),IF($D20=3,VLOOKUP(3,INDIRECT(第3問問題レベル,0),IF(MOD(INT($C20*100),2)=1,3,2),0),IF($D20=4,VLOOKUP(4,INDIRECT(第4問問題レベル,0),IF(MOD(INT($C20*100),2)=1,3,2),0),IF($D20=5,VLOOKUP(5,INDIRECT(第5問問題レベル,0),IF(MOD(INT($C20*100),2)=1,3,2),0),IF($D20=6,VLOOKUP(6,INDIRECT(第6問問題レベル,0),IF(MOD(INT($C20*100),2)=1,3,2),0),0))))))</f>
        <v>0</v>
      </c>
      <c r="R20" s="3" t="s">
        <v>2906</v>
      </c>
      <c r="S20" s="18" t="s">
        <v>2907</v>
      </c>
      <c r="U20" s="18" t="s">
        <v>2908</v>
      </c>
      <c r="X20" s="18" t="s">
        <v>2909</v>
      </c>
      <c r="AA20" s="18" t="s">
        <v>2910</v>
      </c>
      <c r="AC20" s="18"/>
      <c r="AF20" s="18"/>
      <c r="AI20" s="18"/>
      <c r="AJ20" s="3" t="str">
        <f t="shared" ca="1" si="1"/>
        <v>よしみさんは、まいにち　0問　ずつ　もんだいを　といています。あたらしい　もんだいしゅうは、0日　で　おわりました。この　もんだいしゅうには、なんもんの　もんだいが　ありましたか。</v>
      </c>
    </row>
    <row r="21" spans="1:36" ht="28.5">
      <c r="A21" s="3" t="s">
        <v>258</v>
      </c>
      <c r="B21" s="3">
        <v>19</v>
      </c>
      <c r="C21" s="3">
        <f t="shared" ca="1" si="2"/>
        <v>0.20920240966209569</v>
      </c>
      <c r="D21" s="18">
        <f t="shared" ca="1" si="3"/>
        <v>66</v>
      </c>
      <c r="E21" s="18" t="s">
        <v>4160</v>
      </c>
      <c r="F21" s="18">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G21" s="3" t="s">
        <v>2899</v>
      </c>
      <c r="H21" s="18" t="s">
        <v>4161</v>
      </c>
      <c r="I21" s="18">
        <f t="shared" ref="I21" ca="1" si="12">IF($D21=1,VLOOKUP(1,INDIRECT(第1問問題レベル,0),IF(MOD(INT($C21*100),2)=1,3,2),0),IF($D21=2,VLOOKUP(2,INDIRECT(第2問問題レベル,0),IF(MOD(INT($C21*100),2)=1,3,2),0),IF($D21=3,VLOOKUP(3,INDIRECT(第3問問題レベル,0),IF(MOD(INT($C21*100),2)=1,3,2),0),IF($D21=4,VLOOKUP(4,INDIRECT(第4問問題レベル,0),IF(MOD(INT($C21*100),2)=1,3,2),0),IF($D21=5,VLOOKUP(5,INDIRECT(第5問問題レベル,0),IF(MOD(INT($C21*100),2)=1,3,2),0),IF($D21=6,VLOOKUP(6,INDIRECT(第6問問題レベル,0),IF(MOD(INT($C21*100),2)=1,3,2),0),0))))))</f>
        <v>0</v>
      </c>
      <c r="J21" s="18" t="s">
        <v>342</v>
      </c>
      <c r="K21" s="18" t="s">
        <v>2913</v>
      </c>
      <c r="M21" s="18" t="s">
        <v>2875</v>
      </c>
      <c r="P21" s="18" t="s">
        <v>2914</v>
      </c>
      <c r="S21" s="18"/>
      <c r="U21" s="18"/>
      <c r="X21" s="18"/>
      <c r="AA21" s="18"/>
      <c r="AC21" s="18"/>
      <c r="AF21" s="18"/>
      <c r="AI21" s="18"/>
      <c r="AJ21" s="3" t="str">
        <f t="shared" ca="1" si="1"/>
        <v>一こ　0円の　ケーキを　0こ　かいます。いくらになりますか。</v>
      </c>
    </row>
    <row r="22" spans="1:36" ht="42.75">
      <c r="A22" s="3" t="s">
        <v>258</v>
      </c>
      <c r="B22" s="3">
        <v>20</v>
      </c>
      <c r="C22" s="3">
        <f t="shared" ca="1" si="2"/>
        <v>0.5098401554610269</v>
      </c>
      <c r="D22" s="18">
        <f t="shared" ca="1" si="3"/>
        <v>46</v>
      </c>
      <c r="E22" s="18" t="s">
        <v>4162</v>
      </c>
      <c r="F22" s="18">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0</v>
      </c>
      <c r="G22" s="3" t="s">
        <v>2878</v>
      </c>
      <c r="H22" s="18" t="s">
        <v>2915</v>
      </c>
      <c r="K22" s="18" t="s">
        <v>2916</v>
      </c>
      <c r="M22" s="18"/>
      <c r="N22" s="18">
        <f t="shared" ref="N22" ca="1" si="13">IF($D22=1,VLOOKUP(1,INDIRECT(第1問問題レベル,0),IF(MOD(INT($C22*100),2)=1,3,2),0),IF($D22=2,VLOOKUP(2,INDIRECT(第2問問題レベル,0),IF(MOD(INT($C22*100),2)=1,3,2),0),IF($D22=3,VLOOKUP(3,INDIRECT(第3問問題レベル,0),IF(MOD(INT($C22*100),2)=1,3,2),0),IF($D22=4,VLOOKUP(4,INDIRECT(第4問問題レベル,0),IF(MOD(INT($C22*100),2)=1,3,2),0),IF($D22=5,VLOOKUP(5,INDIRECT(第5問問題レベル,0),IF(MOD(INT($C22*100),2)=1,3,2),0),IF($D22=6,VLOOKUP(6,INDIRECT(第6問問題レベル,0),IF(MOD(INT($C22*100),2)=1,3,2),0),0))))))</f>
        <v>0</v>
      </c>
      <c r="O22" s="3" t="s">
        <v>2917</v>
      </c>
      <c r="P22" s="18" t="s">
        <v>2918</v>
      </c>
      <c r="Q22" s="18"/>
      <c r="R22" s="18"/>
      <c r="S22" s="18" t="s">
        <v>2919</v>
      </c>
      <c r="U22" s="18"/>
      <c r="X22" s="18"/>
      <c r="AA22" s="18"/>
      <c r="AC22" s="18"/>
      <c r="AF22" s="18"/>
      <c r="AI22" s="18"/>
      <c r="AJ22" s="3" t="str">
        <f t="shared" ca="1" si="1"/>
        <v>一りょうに　0人のれるでんしゃが　あります。0りょうでは、なんにん　のれますか。</v>
      </c>
    </row>
    <row r="23" spans="1:36" ht="42.75">
      <c r="A23" s="3" t="s">
        <v>258</v>
      </c>
      <c r="B23" s="3">
        <v>21</v>
      </c>
      <c r="C23" s="3">
        <f t="shared" ca="1" si="2"/>
        <v>0.67162507811549876</v>
      </c>
      <c r="D23" s="18">
        <f t="shared" ca="1" si="3"/>
        <v>31</v>
      </c>
      <c r="E23" s="18" t="s">
        <v>2923</v>
      </c>
      <c r="F23" s="18"/>
      <c r="H23" s="18" t="s">
        <v>2924</v>
      </c>
      <c r="I23" s="18"/>
      <c r="K23" s="18" t="s">
        <v>2926</v>
      </c>
      <c r="M23" s="18" t="s">
        <v>4163</v>
      </c>
      <c r="N23" s="18">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0</v>
      </c>
      <c r="O23" s="3" t="s">
        <v>2925</v>
      </c>
      <c r="P23" s="18" t="s">
        <v>2926</v>
      </c>
      <c r="S23" s="18"/>
      <c r="U23" s="18" t="s">
        <v>2927</v>
      </c>
      <c r="V23" s="18">
        <f t="shared" ref="V23" ca="1" si="14">IF($D23=1,VLOOKUP(1,INDIRECT(第1問問題レベル,0),IF(MOD(INT($C23*100),2)=1,3,2),0),IF($D23=2,VLOOKUP(2,INDIRECT(第2問問題レベル,0),IF(MOD(INT($C23*100),2)=1,3,2),0),IF($D23=3,VLOOKUP(3,INDIRECT(第3問問題レベル,0),IF(MOD(INT($C23*100),2)=1,3,2),0),IF($D23=4,VLOOKUP(4,INDIRECT(第4問問題レベル,0),IF(MOD(INT($C23*100),2)=1,3,2),0),IF($D23=5,VLOOKUP(5,INDIRECT(第5問問題レベル,0),IF(MOD(INT($C23*100),2)=1,3,2),0),IF($D23=6,VLOOKUP(6,INDIRECT(第6問問題レベル,0),IF(MOD(INT($C23*100),2)=1,3,2),0),0))))))</f>
        <v>0</v>
      </c>
      <c r="W23" s="3" t="s">
        <v>2928</v>
      </c>
      <c r="X23" s="18" t="s">
        <v>2929</v>
      </c>
      <c r="AA23" s="18"/>
      <c r="AC23" s="18" t="s">
        <v>2930</v>
      </c>
      <c r="AF23" s="18" t="s">
        <v>2931</v>
      </c>
      <c r="AI23" s="18" t="s">
        <v>2932</v>
      </c>
      <c r="AJ23" s="3" t="str">
        <f t="shared" ca="1" si="1"/>
        <v>はこの　なかにえんぴつが　はいっています。どのはこにも　0本　はいっています。はこは、0はこ　あります。えんぴつは、ぜんぶでなんぼん　ありますか。</v>
      </c>
    </row>
    <row r="24" spans="1:36" ht="28.5">
      <c r="A24" s="3" t="s">
        <v>258</v>
      </c>
      <c r="B24" s="3">
        <v>22</v>
      </c>
      <c r="C24" s="3">
        <f t="shared" ca="1" si="2"/>
        <v>0.31984086725266647</v>
      </c>
      <c r="D24" s="18">
        <f t="shared" ca="1" si="3"/>
        <v>54</v>
      </c>
      <c r="E24" s="18" t="s">
        <v>4160</v>
      </c>
      <c r="F24" s="18">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0</v>
      </c>
      <c r="G24" s="3" t="s">
        <v>2801</v>
      </c>
      <c r="H24" s="18" t="s">
        <v>2821</v>
      </c>
      <c r="I24" s="18">
        <f t="shared" ref="I24" ca="1" si="15">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0</v>
      </c>
      <c r="J24" s="18" t="s">
        <v>342</v>
      </c>
      <c r="K24" s="18" t="s">
        <v>55</v>
      </c>
      <c r="M24" s="18" t="s">
        <v>74</v>
      </c>
      <c r="P24" s="18" t="s">
        <v>2805</v>
      </c>
      <c r="S24" s="18"/>
      <c r="U24" s="18"/>
      <c r="X24" s="18"/>
      <c r="AA24" s="18"/>
      <c r="AC24" s="18"/>
      <c r="AF24" s="18"/>
      <c r="AI24" s="18"/>
      <c r="AJ24" s="3" t="str">
        <f t="shared" ca="1" si="1"/>
        <v>一こ　0円の　おにぎりが　0こ　あります。ぜんぶで何円ですか。</v>
      </c>
    </row>
    <row r="25" spans="1:36" ht="42.75">
      <c r="A25" s="3" t="s">
        <v>258</v>
      </c>
      <c r="B25" s="3">
        <v>23</v>
      </c>
      <c r="C25" s="3">
        <f t="shared" ca="1" si="2"/>
        <v>1.2468172084638907E-2</v>
      </c>
      <c r="D25" s="18">
        <f t="shared" ca="1" si="3"/>
        <v>79</v>
      </c>
      <c r="E25" s="18" t="s">
        <v>2822</v>
      </c>
      <c r="H25" s="18" t="s">
        <v>4164</v>
      </c>
      <c r="I25" s="18">
        <f ca="1">IF($D25=1,VLOOKUP(1,INDIRECT(第1問問題レベル,0),IF(MOD(INT($C25*100),2)=1,2,3),0),IF($D25=2,VLOOKUP(2,INDIRECT(第2問問題レベル,0),IF(MOD(INT($C25*100),2)=1,2,3),0),IF($D25=3,VLOOKUP(3,INDIRECT(第3問問題レベル,0),IF(MOD(INT($C25*100),2)=1,2,3),0),IF($D25=4,VLOOKUP(4,INDIRECT(第4問問題レベル,0),IF(MOD(INT($C25*100),2)=1,2,3),0),IF($D25=5,VLOOKUP(5,INDIRECT(第5問問題レベル,0),IF(MOD(INT($C25*100),2)=1,2,3),0),IF($D25=6,VLOOKUP(6,INDIRECT(第6問問題レベル,0),IF(MOD(INT($C25*100),2)=1,2,3),0),0))))))</f>
        <v>0</v>
      </c>
      <c r="J25" s="3" t="s">
        <v>2823</v>
      </c>
      <c r="K25" s="18" t="s">
        <v>28</v>
      </c>
      <c r="M25" s="18"/>
      <c r="N25" s="18">
        <f t="shared" ref="N25:N28" ca="1" si="16">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0</v>
      </c>
      <c r="O25" s="3" t="s">
        <v>499</v>
      </c>
      <c r="P25" s="18" t="s">
        <v>2935</v>
      </c>
      <c r="Q25" s="18"/>
      <c r="R25" s="18"/>
      <c r="S25" s="18"/>
      <c r="U25" s="18" t="s">
        <v>2936</v>
      </c>
      <c r="X25" s="18" t="s">
        <v>2937</v>
      </c>
      <c r="AA25" s="18"/>
      <c r="AC25" s="18"/>
      <c r="AF25" s="18"/>
      <c r="AI25" s="18"/>
      <c r="AJ25" s="3" t="str">
        <f t="shared" ca="1" si="1"/>
        <v>いけの　まわりは、一しゅう　0ｍです。0しゅうはしり　ました。なんｍはしりましたか。</v>
      </c>
    </row>
    <row r="26" spans="1:36" ht="57">
      <c r="A26" s="3" t="s">
        <v>258</v>
      </c>
      <c r="B26" s="3">
        <v>24</v>
      </c>
      <c r="C26" s="3">
        <f t="shared" ca="1" si="2"/>
        <v>0.47666541474417778</v>
      </c>
      <c r="D26" s="18">
        <f t="shared" ca="1" si="3"/>
        <v>48</v>
      </c>
      <c r="E26" s="18" t="s">
        <v>4165</v>
      </c>
      <c r="F26" s="18">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0</v>
      </c>
      <c r="G26" s="3" t="s">
        <v>342</v>
      </c>
      <c r="H26" s="18" t="s">
        <v>2776</v>
      </c>
      <c r="I26" s="18"/>
      <c r="J26" s="18"/>
      <c r="K26" s="18"/>
      <c r="M26" s="18" t="s">
        <v>2927</v>
      </c>
      <c r="N26" s="18">
        <f t="shared" ca="1" si="16"/>
        <v>0</v>
      </c>
      <c r="O26" s="3" t="s">
        <v>2781</v>
      </c>
      <c r="P26" s="18" t="s">
        <v>2929</v>
      </c>
      <c r="S26" s="18"/>
      <c r="U26" s="18" t="s">
        <v>2830</v>
      </c>
      <c r="X26" s="18" t="s">
        <v>2831</v>
      </c>
      <c r="AA26" s="18"/>
      <c r="AC26" s="18"/>
      <c r="AF26" s="18"/>
      <c r="AI26" s="18"/>
      <c r="AJ26" s="3" t="str">
        <f t="shared" ca="1" si="1"/>
        <v>一はこに　いちごが　0こ　ずつ　はいっています。はこは、0はこ　あります。いちごは、ぜんぶで　なんこありますか。</v>
      </c>
    </row>
    <row r="27" spans="1:36" ht="42.75">
      <c r="A27" s="3" t="s">
        <v>258</v>
      </c>
      <c r="B27" s="3">
        <v>25</v>
      </c>
      <c r="C27" s="3">
        <f t="shared" ca="1" si="2"/>
        <v>0.4839046514428248</v>
      </c>
      <c r="D27" s="18">
        <f t="shared" ca="1" si="3"/>
        <v>47</v>
      </c>
      <c r="E27" s="18" t="s">
        <v>2938</v>
      </c>
      <c r="H27" s="18" t="s">
        <v>4166</v>
      </c>
      <c r="I27" s="18">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J27" s="3" t="s">
        <v>2939</v>
      </c>
      <c r="K27" s="18" t="s">
        <v>2940</v>
      </c>
      <c r="M27" s="18"/>
      <c r="N27" s="18">
        <f t="shared" ca="1" si="16"/>
        <v>0</v>
      </c>
      <c r="O27" s="3" t="s">
        <v>2941</v>
      </c>
      <c r="P27" s="18" t="s">
        <v>2837</v>
      </c>
      <c r="S27" s="18" t="s">
        <v>2836</v>
      </c>
      <c r="U27" s="18"/>
      <c r="X27" s="18"/>
      <c r="AA27" s="18"/>
      <c r="AC27" s="18"/>
      <c r="AF27" s="18"/>
      <c r="AI27" s="18"/>
      <c r="AJ27" s="3" t="str">
        <f t="shared" ca="1" si="1"/>
        <v>はこに　ミニカーが　0だい　ずつ　はいっています。0はこでは　ミニカーは、なんだいですか。</v>
      </c>
    </row>
    <row r="28" spans="1:36" ht="57">
      <c r="A28" s="3" t="s">
        <v>258</v>
      </c>
      <c r="B28" s="3">
        <v>26</v>
      </c>
      <c r="C28" s="3">
        <f t="shared" ca="1" si="2"/>
        <v>0.89406767354381778</v>
      </c>
      <c r="D28" s="18">
        <f t="shared" ca="1" si="3"/>
        <v>10</v>
      </c>
      <c r="F28" s="18">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G28" s="3" t="s">
        <v>2943</v>
      </c>
      <c r="H28" s="18" t="s">
        <v>2944</v>
      </c>
      <c r="K28" s="18" t="s">
        <v>2945</v>
      </c>
      <c r="M28" s="18"/>
      <c r="N28" s="18">
        <f t="shared" ca="1" si="16"/>
        <v>0</v>
      </c>
      <c r="O28" s="3" t="s">
        <v>2946</v>
      </c>
      <c r="P28" s="18" t="s">
        <v>2947</v>
      </c>
      <c r="S28" s="18"/>
      <c r="U28" s="18" t="s">
        <v>2948</v>
      </c>
      <c r="X28" s="18" t="s">
        <v>2949</v>
      </c>
      <c r="AA28" s="18" t="s">
        <v>2950</v>
      </c>
      <c r="AC28" s="18"/>
      <c r="AF28" s="18"/>
      <c r="AI28" s="18"/>
      <c r="AJ28" s="3" t="str">
        <f t="shared" ca="1" si="1"/>
        <v>0こ　いりのおにぎりパックを　つくりました。0パック　できました。おにぎりは、ぜんぶで　何こ　ありますか。</v>
      </c>
    </row>
    <row r="29" spans="1:36" ht="42.75">
      <c r="A29" s="3" t="s">
        <v>258</v>
      </c>
      <c r="B29" s="3">
        <v>27</v>
      </c>
      <c r="C29" s="3">
        <f t="shared" ca="1" si="2"/>
        <v>0.76054973229112677</v>
      </c>
      <c r="D29" s="18">
        <f t="shared" ca="1" si="3"/>
        <v>18</v>
      </c>
      <c r="E29" s="18" t="s">
        <v>2952</v>
      </c>
      <c r="H29" s="18" t="s">
        <v>2953</v>
      </c>
      <c r="I29" s="18"/>
      <c r="K29" s="18" t="s">
        <v>2957</v>
      </c>
      <c r="M29" s="18" t="s">
        <v>2954</v>
      </c>
      <c r="N29" s="18"/>
      <c r="P29" s="18" t="s">
        <v>4167</v>
      </c>
      <c r="Q29" s="18">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0</v>
      </c>
      <c r="R29" s="3" t="s">
        <v>2955</v>
      </c>
      <c r="S29" s="18" t="s">
        <v>2956</v>
      </c>
      <c r="U29" s="18" t="s">
        <v>2958</v>
      </c>
      <c r="V29" s="18">
        <f t="shared" ref="V29" ca="1" si="17">IF($D29=1,VLOOKUP(1,INDIRECT(第1問問題レベル,0),IF(MOD(INT($C29*100),2)=1,3,2),0),IF($D29=2,VLOOKUP(2,INDIRECT(第2問問題レベル,0),IF(MOD(INT($C29*100),2)=1,3,2),0),IF($D29=3,VLOOKUP(3,INDIRECT(第3問問題レベル,0),IF(MOD(INT($C29*100),2)=1,3,2),0),IF($D29=4,VLOOKUP(4,INDIRECT(第4問問題レベル,0),IF(MOD(INT($C29*100),2)=1,3,2),0),IF($D29=5,VLOOKUP(5,INDIRECT(第5問問題レベル,0),IF(MOD(INT($C29*100),2)=1,3,2),0),IF($D29=6,VLOOKUP(6,INDIRECT(第6問問題レベル,0),IF(MOD(INT($C29*100),2)=1,3,2),0),0))))))</f>
        <v>0</v>
      </c>
      <c r="W29" s="18" t="s">
        <v>2959</v>
      </c>
      <c r="X29" s="18" t="s">
        <v>2957</v>
      </c>
      <c r="AC29" s="18" t="s">
        <v>2960</v>
      </c>
      <c r="AF29" s="18" t="s">
        <v>2961</v>
      </c>
      <c r="AI29" s="18" t="s">
        <v>2962</v>
      </c>
      <c r="AJ29" s="3" t="str">
        <f t="shared" ca="1" si="1"/>
        <v>ケロピンが　けいとの　セーターを　あみました。どのセーターにも　ボタンを　0こ　つけました。セーターは、0ちゃく　あみました。ボタンは、ぜんぶで　いくつですか。</v>
      </c>
    </row>
    <row r="30" spans="1:36" ht="57">
      <c r="A30" s="3" t="s">
        <v>258</v>
      </c>
      <c r="B30" s="3">
        <v>28</v>
      </c>
      <c r="C30" s="3">
        <f t="shared" ca="1" si="2"/>
        <v>0.24638354252543482</v>
      </c>
      <c r="D30" s="18">
        <f t="shared" ca="1" si="3"/>
        <v>63</v>
      </c>
      <c r="E30" s="18" t="s">
        <v>2963</v>
      </c>
      <c r="H30" s="18" t="s">
        <v>2964</v>
      </c>
      <c r="K30" s="18" t="s">
        <v>2965</v>
      </c>
      <c r="M30" s="18"/>
      <c r="N30" s="18">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0</v>
      </c>
      <c r="O30" s="3" t="s">
        <v>2943</v>
      </c>
      <c r="P30" s="18" t="s">
        <v>4142</v>
      </c>
      <c r="Q30" s="18">
        <f t="shared" ref="Q30" ca="1" si="18">IF($D30=1,VLOOKUP(1,INDIRECT(第1問問題レベル,0),IF(MOD(INT($C30*100),2)=1,3,2),0),IF($D30=2,VLOOKUP(2,INDIRECT(第2問問題レベル,0),IF(MOD(INT($C30*100),2)=1,3,2),0),IF($D30=3,VLOOKUP(3,INDIRECT(第3問問題レベル,0),IF(MOD(INT($C30*100),2)=1,3,2),0),IF($D30=4,VLOOKUP(4,INDIRECT(第4問問題レベル,0),IF(MOD(INT($C30*100),2)=1,3,2),0),IF($D30=5,VLOOKUP(5,INDIRECT(第5問問題レベル,0),IF(MOD(INT($C30*100),2)=1,3,2),0),IF($D30=6,VLOOKUP(6,INDIRECT(第6問問題レベル,0),IF(MOD(INT($C30*100),2)=1,3,2),0),0))))))</f>
        <v>0</v>
      </c>
      <c r="R30" s="18" t="s">
        <v>2967</v>
      </c>
      <c r="S30" s="18" t="s">
        <v>2968</v>
      </c>
      <c r="U30" s="18" t="s">
        <v>2969</v>
      </c>
      <c r="X30" s="18" t="s">
        <v>2970</v>
      </c>
      <c r="AA30" s="18" t="s">
        <v>2971</v>
      </c>
      <c r="AC30" s="18"/>
      <c r="AF30" s="18"/>
      <c r="AI30" s="18"/>
      <c r="AJ30" s="3" t="str">
        <f t="shared" ca="1" si="1"/>
        <v>おじいさんは、山で　くりを　ひろって　むらの　こどもたちに　あげます。0こ　ずつ　0にん　の　こどもに　あげます。くりは、なんこいるでしょう。</v>
      </c>
    </row>
    <row r="31" spans="1:36" ht="42.75">
      <c r="A31" s="3" t="s">
        <v>258</v>
      </c>
      <c r="B31" s="3">
        <v>29</v>
      </c>
      <c r="C31" s="3">
        <f t="shared" ca="1" si="2"/>
        <v>0.3140952313375347</v>
      </c>
      <c r="D31" s="18">
        <f t="shared" ca="1" si="3"/>
        <v>56</v>
      </c>
      <c r="E31" s="18" t="s">
        <v>4168</v>
      </c>
      <c r="F31" s="18">
        <f ca="1">IF($D31=1,VLOOKUP(1,INDIRECT(第1問問題レベル,0),IF(MOD(INT($C31*100),2)=1,2,3),0),IF($D31=2,VLOOKUP(2,INDIRECT(第2問問題レベル,0),IF(MOD(INT($C31*100),2)=1,2,3),0),IF($D31=3,VLOOKUP(3,INDIRECT(第3問問題レベル,0),IF(MOD(INT($C31*100),2)=1,2,3),0),IF($D31=4,VLOOKUP(4,INDIRECT(第4問問題レベル,0),IF(MOD(INT($C31*100),2)=1,2,3),0),IF($D31=5,VLOOKUP(5,INDIRECT(第5問問題レベル,0),IF(MOD(INT($C31*100),2)=1,2,3),0),IF($D31=6,VLOOKUP(6,INDIRECT(第6問問題レベル,0),IF(MOD(INT($C31*100),2)=1,2,3),0),0))))))</f>
        <v>0</v>
      </c>
      <c r="G31" s="3" t="s">
        <v>2973</v>
      </c>
      <c r="H31" s="18" t="s">
        <v>2966</v>
      </c>
      <c r="I31" s="18"/>
      <c r="J31" s="18"/>
      <c r="K31" s="18" t="s">
        <v>2974</v>
      </c>
      <c r="M31" s="18" t="s">
        <v>2975</v>
      </c>
      <c r="N31" s="18">
        <f t="shared" ref="N31:N37" ca="1" si="19">IF($D31=1,VLOOKUP(1,INDIRECT(第1問問題レベル,0),IF(MOD(INT($C31*100),2)=1,3,2),0),IF($D31=2,VLOOKUP(2,INDIRECT(第2問問題レベル,0),IF(MOD(INT($C31*100),2)=1,3,2),0),IF($D31=3,VLOOKUP(3,INDIRECT(第3問問題レベル,0),IF(MOD(INT($C31*100),2)=1,3,2),0),IF($D31=4,VLOOKUP(4,INDIRECT(第4問問題レベル,0),IF(MOD(INT($C31*100),2)=1,3,2),0),IF($D31=5,VLOOKUP(5,INDIRECT(第5問問題レベル,0),IF(MOD(INT($C31*100),2)=1,3,2),0),IF($D31=6,VLOOKUP(6,INDIRECT(第6問問題レベル,0),IF(MOD(INT($C31*100),2)=1,3,2),0),0))))))</f>
        <v>0</v>
      </c>
      <c r="O31" s="3" t="s">
        <v>2976</v>
      </c>
      <c r="P31" s="18" t="s">
        <v>2977</v>
      </c>
      <c r="S31" s="18"/>
      <c r="U31" s="18" t="s">
        <v>2978</v>
      </c>
      <c r="X31" s="18" t="s">
        <v>2980</v>
      </c>
      <c r="AA31" s="18" t="s">
        <v>2979</v>
      </c>
      <c r="AC31" s="18"/>
      <c r="AF31" s="18"/>
      <c r="AI31" s="18"/>
      <c r="AJ31" s="3" t="str">
        <f t="shared" ca="1" si="1"/>
        <v>バナナを　0本　ずつおサルさんに　あげます。おサルさんは、0ひき　います。なんぼんの　バナナを　あげますか。</v>
      </c>
    </row>
    <row r="32" spans="1:36" ht="57">
      <c r="A32" s="3" t="s">
        <v>258</v>
      </c>
      <c r="B32" s="3">
        <v>30</v>
      </c>
      <c r="C32" s="3">
        <f t="shared" ca="1" si="2"/>
        <v>0.31719501098701264</v>
      </c>
      <c r="D32" s="18">
        <f t="shared" ca="1" si="3"/>
        <v>55</v>
      </c>
      <c r="E32" s="18" t="s">
        <v>2982</v>
      </c>
      <c r="F32" s="18"/>
      <c r="H32" s="18" t="s">
        <v>4169</v>
      </c>
      <c r="I32" s="18">
        <f ca="1">IF($D32=1,VLOOKUP(1,INDIRECT(第1問問題レベル,0),IF(MOD(INT($C32*100),2)=1,2,3),0),IF($D32=2,VLOOKUP(2,INDIRECT(第2問問題レベル,0),IF(MOD(INT($C32*100),2)=1,2,3),0),IF($D32=3,VLOOKUP(3,INDIRECT(第3問問題レベル,0),IF(MOD(INT($C32*100),2)=1,2,3),0),IF($D32=4,VLOOKUP(4,INDIRECT(第4問問題レベル,0),IF(MOD(INT($C32*100),2)=1,2,3),0),IF($D32=5,VLOOKUP(5,INDIRECT(第5問問題レベル,0),IF(MOD(INT($C32*100),2)=1,2,3),0),IF($D32=6,VLOOKUP(6,INDIRECT(第6問問題レベル,0),IF(MOD(INT($C32*100),2)=1,2,3),0),0))))))</f>
        <v>0</v>
      </c>
      <c r="J32" s="3" t="s">
        <v>2983</v>
      </c>
      <c r="K32" s="18" t="s">
        <v>2984</v>
      </c>
      <c r="M32" s="18"/>
      <c r="N32" s="18">
        <f t="shared" ca="1" si="19"/>
        <v>0</v>
      </c>
      <c r="O32" s="3" t="s">
        <v>2985</v>
      </c>
      <c r="P32" s="18" t="s">
        <v>2986</v>
      </c>
      <c r="S32" s="18"/>
      <c r="U32" s="18" t="s">
        <v>2987</v>
      </c>
      <c r="X32" s="18" t="s">
        <v>2988</v>
      </c>
      <c r="AA32" s="18" t="s">
        <v>2989</v>
      </c>
      <c r="AC32" s="18"/>
      <c r="AF32" s="18"/>
      <c r="AI32" s="18"/>
      <c r="AJ32" s="3" t="str">
        <f t="shared" ca="1" si="1"/>
        <v>やおやさんで　１ふくろに　0本　きゅうりが　はいった　ふくろを0ふくろ　かいました。なんぼんのきゅうりをかいましたか。</v>
      </c>
    </row>
    <row r="33" spans="1:36" ht="42.75">
      <c r="A33" s="3" t="s">
        <v>258</v>
      </c>
      <c r="B33" s="3">
        <v>31</v>
      </c>
      <c r="C33" s="3">
        <f t="shared" ca="1" si="2"/>
        <v>6.6467512763231928E-3</v>
      </c>
      <c r="D33" s="18">
        <f t="shared" ca="1" si="3"/>
        <v>80</v>
      </c>
      <c r="E33" s="18" t="s">
        <v>4170</v>
      </c>
      <c r="F33" s="18">
        <f ca="1">IF($D33=1,VLOOKUP(1,INDIRECT(第1問問題レベル,0),IF(MOD(INT($C33*100),2)=1,2,3),0),IF($D33=2,VLOOKUP(2,INDIRECT(第2問問題レベル,0),IF(MOD(INT($C33*100),2)=1,2,3),0),IF($D33=3,VLOOKUP(3,INDIRECT(第3問問題レベル,0),IF(MOD(INT($C33*100),2)=1,2,3),0),IF($D33=4,VLOOKUP(4,INDIRECT(第4問問題レベル,0),IF(MOD(INT($C33*100),2)=1,2,3),0),IF($D33=5,VLOOKUP(5,INDIRECT(第5問問題レベル,0),IF(MOD(INT($C33*100),2)=1,2,3),0),IF($D33=6,VLOOKUP(6,INDIRECT(第6問問題レベル,0),IF(MOD(INT($C33*100),2)=1,2,3),0),0))))))</f>
        <v>0</v>
      </c>
      <c r="G33" s="3" t="s">
        <v>2990</v>
      </c>
      <c r="H33" s="18" t="s">
        <v>2991</v>
      </c>
      <c r="I33" s="18"/>
      <c r="J33" s="18"/>
      <c r="K33" s="18"/>
      <c r="M33" s="18" t="s">
        <v>4171</v>
      </c>
      <c r="N33" s="18">
        <f t="shared" ca="1" si="19"/>
        <v>0</v>
      </c>
      <c r="O33" s="3" t="s">
        <v>2992</v>
      </c>
      <c r="P33" s="18" t="s">
        <v>2993</v>
      </c>
      <c r="S33" s="18" t="s">
        <v>2994</v>
      </c>
      <c r="U33" s="18"/>
      <c r="X33" s="18"/>
      <c r="AA33" s="18"/>
      <c r="AC33" s="18"/>
      <c r="AF33" s="18"/>
      <c r="AI33" s="18"/>
      <c r="AJ33" s="3" t="str">
        <f t="shared" ca="1" si="1"/>
        <v>くるま１だいに　0人が　のれます。こんな　くるまが　0だい　あると　何人の人がのれますか。</v>
      </c>
    </row>
    <row r="34" spans="1:36" ht="57">
      <c r="A34" s="3" t="s">
        <v>258</v>
      </c>
      <c r="B34" s="3">
        <v>32</v>
      </c>
      <c r="C34" s="3">
        <f t="shared" ca="1" si="2"/>
        <v>0.57005890192682618</v>
      </c>
      <c r="D34" s="18">
        <f t="shared" ca="1" si="3"/>
        <v>43</v>
      </c>
      <c r="E34" s="18" t="s">
        <v>2997</v>
      </c>
      <c r="F34" s="18"/>
      <c r="H34" s="18" t="s">
        <v>4172</v>
      </c>
      <c r="I34" s="18">
        <f ca="1">IF($D34=1,VLOOKUP(1,INDIRECT(第1問問題レベル,0),IF(MOD(INT($C34*100),2)=1,2,3),0),IF($D34=2,VLOOKUP(2,INDIRECT(第2問問題レベル,0),IF(MOD(INT($C34*100),2)=1,2,3),0),IF($D34=3,VLOOKUP(3,INDIRECT(第3問問題レベル,0),IF(MOD(INT($C34*100),2)=1,2,3),0),IF($D34=4,VLOOKUP(4,INDIRECT(第4問問題レベル,0),IF(MOD(INT($C34*100),2)=1,2,3),0),IF($D34=5,VLOOKUP(5,INDIRECT(第5問問題レベル,0),IF(MOD(INT($C34*100),2)=1,2,3),0),IF($D34=6,VLOOKUP(6,INDIRECT(第6問問題レベル,0),IF(MOD(INT($C34*100),2)=1,2,3),0),0))))))</f>
        <v>0</v>
      </c>
      <c r="J34" s="18" t="s">
        <v>342</v>
      </c>
      <c r="K34" s="18" t="s">
        <v>2998</v>
      </c>
      <c r="M34" s="18" t="s">
        <v>4173</v>
      </c>
      <c r="N34" s="18">
        <f t="shared" ca="1" si="19"/>
        <v>0</v>
      </c>
      <c r="O34" s="18" t="s">
        <v>24</v>
      </c>
      <c r="P34" s="18" t="s">
        <v>2999</v>
      </c>
      <c r="S34" s="18" t="s">
        <v>3000</v>
      </c>
      <c r="U34" s="18"/>
      <c r="X34" s="18"/>
      <c r="AA34" s="18"/>
      <c r="AC34" s="18"/>
      <c r="AF34" s="18"/>
      <c r="AI34" s="18"/>
      <c r="AJ34" s="3" t="str">
        <f t="shared" ca="1" si="1"/>
        <v>いろがみで　ほしを　つくって　がようしに　0こ　ずつ　はります。がようし　0まいに　はるには、ほしは　なんこ　いりますか。</v>
      </c>
    </row>
    <row r="35" spans="1:36" ht="85.5">
      <c r="A35" s="3" t="s">
        <v>258</v>
      </c>
      <c r="B35" s="3">
        <v>33</v>
      </c>
      <c r="C35" s="3">
        <f t="shared" ca="1" si="2"/>
        <v>0.65059476098379587</v>
      </c>
      <c r="D35" s="18">
        <f t="shared" ca="1" si="3"/>
        <v>35</v>
      </c>
      <c r="E35" s="18" t="s">
        <v>3002</v>
      </c>
      <c r="F35" s="18"/>
      <c r="H35" s="18" t="s">
        <v>4174</v>
      </c>
      <c r="I35" s="18">
        <f ca="1">IF($D35=1,VLOOKUP(1,INDIRECT(第1問問題レベル,0),IF(MOD(INT($C35*100),2)=1,2,3),0),IF($D35=2,VLOOKUP(2,INDIRECT(第2問問題レベル,0),IF(MOD(INT($C35*100),2)=1,2,3),0),IF($D35=3,VLOOKUP(3,INDIRECT(第3問問題レベル,0),IF(MOD(INT($C35*100),2)=1,2,3),0),IF($D35=4,VLOOKUP(4,INDIRECT(第4問問題レベル,0),IF(MOD(INT($C35*100),2)=1,2,3),0),IF($D35=5,VLOOKUP(5,INDIRECT(第5問問題レベル,0),IF(MOD(INT($C35*100),2)=1,2,3),0),IF($D35=6,VLOOKUP(6,INDIRECT(第6問問題レベル,0),IF(MOD(INT($C35*100),2)=1,2,3),0),0))))))</f>
        <v>0</v>
      </c>
      <c r="J35" s="18" t="s">
        <v>342</v>
      </c>
      <c r="K35" s="18" t="s">
        <v>3003</v>
      </c>
      <c r="M35" s="18"/>
      <c r="N35" s="18">
        <f t="shared" ca="1" si="19"/>
        <v>0</v>
      </c>
      <c r="O35" s="18" t="s">
        <v>429</v>
      </c>
      <c r="P35" s="18" t="s">
        <v>3004</v>
      </c>
      <c r="S35" s="18" t="s">
        <v>3005</v>
      </c>
      <c r="U35" s="18"/>
      <c r="X35" s="18"/>
      <c r="AA35" s="18"/>
      <c r="AC35" s="18"/>
      <c r="AF35" s="18"/>
      <c r="AI35" s="18"/>
      <c r="AJ35" s="3" t="str">
        <f t="shared" ca="1" si="1"/>
        <v>たろうくんは、どんぐりを　１ふくろに　0こずつ　いれます。0ふくろ　いれるには、どんぐりは　ぜんぶで　いくつ　いりますか。</v>
      </c>
    </row>
    <row r="36" spans="1:36" ht="71.25">
      <c r="A36" s="3" t="s">
        <v>258</v>
      </c>
      <c r="B36" s="3">
        <v>34</v>
      </c>
      <c r="C36" s="3">
        <f t="shared" ca="1" si="2"/>
        <v>0.60975727047094153</v>
      </c>
      <c r="D36" s="18">
        <f t="shared" ca="1" si="3"/>
        <v>41</v>
      </c>
      <c r="E36" s="18" t="s">
        <v>3009</v>
      </c>
      <c r="F36" s="18"/>
      <c r="H36" s="18" t="s">
        <v>83</v>
      </c>
      <c r="I36" s="18">
        <f ca="1">IF($D36=1,VLOOKUP(1,INDIRECT(第1問問題レベル,0),IF(MOD(INT($C36*100),2)=1,2,3),0),IF($D36=2,VLOOKUP(2,INDIRECT(第2問問題レベル,0),IF(MOD(INT($C36*100),2)=1,2,3),0),IF($D36=3,VLOOKUP(3,INDIRECT(第3問問題レベル,0),IF(MOD(INT($C36*100),2)=1,2,3),0),IF($D36=4,VLOOKUP(4,INDIRECT(第4問問題レベル,0),IF(MOD(INT($C36*100),2)=1,2,3),0),IF($D36=5,VLOOKUP(5,INDIRECT(第5問問題レベル,0),IF(MOD(INT($C36*100),2)=1,2,3),0),IF($D36=6,VLOOKUP(6,INDIRECT(第6問問題レベル,0),IF(MOD(INT($C36*100),2)=1,2,3),0),0))))))</f>
        <v>0</v>
      </c>
      <c r="J36" s="18" t="s">
        <v>342</v>
      </c>
      <c r="K36" s="18" t="s">
        <v>3003</v>
      </c>
      <c r="M36" s="18"/>
      <c r="N36" s="18">
        <f t="shared" ca="1" si="19"/>
        <v>0</v>
      </c>
      <c r="O36" s="18" t="s">
        <v>24</v>
      </c>
      <c r="P36" s="18" t="s">
        <v>3010</v>
      </c>
      <c r="S36" s="18" t="s">
        <v>3011</v>
      </c>
      <c r="U36" s="18"/>
      <c r="X36" s="18"/>
      <c r="AA36" s="18"/>
      <c r="AC36" s="18"/>
      <c r="AF36" s="18"/>
      <c r="AI36" s="18"/>
      <c r="AJ36" s="3" t="str">
        <f t="shared" ca="1" si="1"/>
        <v>１まいの　おさらにおにぎりを　0こずつ　いれます。0まいの　おさらに　いれるには、おにぎりは　なんこ　いるでしょうか。</v>
      </c>
    </row>
    <row r="37" spans="1:36" ht="57">
      <c r="A37" s="3" t="s">
        <v>258</v>
      </c>
      <c r="B37" s="3">
        <v>35</v>
      </c>
      <c r="C37" s="3">
        <f t="shared" ca="1" si="2"/>
        <v>0.60522789852478576</v>
      </c>
      <c r="D37" s="18">
        <f t="shared" ca="1" si="3"/>
        <v>42</v>
      </c>
      <c r="E37" s="18" t="s">
        <v>4175</v>
      </c>
      <c r="F37" s="18">
        <f ca="1">IF($D37=1,VLOOKUP(1,INDIRECT(第1問問題レベル,0),IF(MOD(INT($C37*100),2)=1,2,3),0),IF($D37=2,VLOOKUP(2,INDIRECT(第2問問題レベル,0),IF(MOD(INT($C37*100),2)=1,2,3),0),IF($D37=3,VLOOKUP(3,INDIRECT(第3問問題レベル,0),IF(MOD(INT($C37*100),2)=1,2,3),0),IF($D37=4,VLOOKUP(4,INDIRECT(第4問問題レベル,0),IF(MOD(INT($C37*100),2)=1,2,3),0),IF($D37=5,VLOOKUP(5,INDIRECT(第5問問題レベル,0),IF(MOD(INT($C37*100),2)=1,2,3),0),IF($D37=6,VLOOKUP(6,INDIRECT(第6問問題レベル,0),IF(MOD(INT($C37*100),2)=1,2,3),0),0))))))</f>
        <v>0</v>
      </c>
      <c r="G37" s="3" t="s">
        <v>342</v>
      </c>
      <c r="H37" s="18" t="s">
        <v>3013</v>
      </c>
      <c r="I37" s="18"/>
      <c r="J37" s="18"/>
      <c r="K37" s="18"/>
      <c r="M37" s="18"/>
      <c r="N37" s="18">
        <f t="shared" ca="1" si="19"/>
        <v>0</v>
      </c>
      <c r="O37" s="18" t="s">
        <v>3014</v>
      </c>
      <c r="P37" s="18" t="s">
        <v>3015</v>
      </c>
      <c r="S37" s="18" t="s">
        <v>3016</v>
      </c>
      <c r="U37" s="18" t="s">
        <v>3017</v>
      </c>
      <c r="X37" s="18" t="s">
        <v>3018</v>
      </c>
      <c r="AA37" s="18"/>
      <c r="AC37" s="18"/>
      <c r="AF37" s="18"/>
      <c r="AI37" s="18"/>
      <c r="AJ37" s="3" t="str">
        <f t="shared" ca="1" si="1"/>
        <v>１本の　クリスマスツリーに　0こ　ほしを　つけます。0本の　クリスマスツリーにつけるには、ほしは　ぜんぶで　何こ　いるでしょう。</v>
      </c>
    </row>
    <row r="38" spans="1:36" ht="71.25">
      <c r="A38" s="3" t="s">
        <v>258</v>
      </c>
      <c r="B38" s="3">
        <v>36</v>
      </c>
      <c r="C38" s="3">
        <f t="shared" ca="1" si="2"/>
        <v>0.138268822501736</v>
      </c>
      <c r="D38" s="18">
        <f t="shared" ca="1" si="3"/>
        <v>72</v>
      </c>
      <c r="E38" s="18" t="s">
        <v>4135</v>
      </c>
      <c r="F38" s="18">
        <f ca="1">IF($D38=1,VLOOKUP(1,INDIRECT(第1問問題レベル,0),IF(MOD(INT($C38*100),2)=1,2,3),0),IF($D38=2,VLOOKUP(2,INDIRECT(第2問問題レベル,0),IF(MOD(INT($C38*100),2)=1,2,3),0),IF($D38=3,VLOOKUP(3,INDIRECT(第3問問題レベル,0),IF(MOD(INT($C38*100),2)=1,2,3),0),IF($D38=4,VLOOKUP(4,INDIRECT(第4問問題レベル,0),IF(MOD(INT($C38*100),2)=1,2,3),0),IF($D38=5,VLOOKUP(5,INDIRECT(第5問問題レベル,0),IF(MOD(INT($C38*100),2)=1,2,3),0),IF($D38=6,VLOOKUP(6,INDIRECT(第6問問題レベル,0),IF(MOD(INT($C38*100),2)=1,2,3),0),0))))))</f>
        <v>0</v>
      </c>
      <c r="G38" s="3" t="s">
        <v>342</v>
      </c>
      <c r="H38" s="18" t="s">
        <v>4176</v>
      </c>
      <c r="I38" s="18">
        <f t="shared" ref="I38" ca="1" si="20">IF($D38=1,VLOOKUP(1,INDIRECT(第1問問題レベル,0),IF(MOD(INT($C38*100),2)=1,3,2),0),IF($D38=2,VLOOKUP(2,INDIRECT(第2問問題レベル,0),IF(MOD(INT($C38*100),2)=1,3,2),0),IF($D38=3,VLOOKUP(3,INDIRECT(第3問問題レベル,0),IF(MOD(INT($C38*100),2)=1,3,2),0),IF($D38=4,VLOOKUP(4,INDIRECT(第4問問題レベル,0),IF(MOD(INT($C38*100),2)=1,3,2),0),IF($D38=5,VLOOKUP(5,INDIRECT(第5問問題レベル,0),IF(MOD(INT($C38*100),2)=1,3,2),0),IF($D38=6,VLOOKUP(6,INDIRECT(第6問問題レベル,0),IF(MOD(INT($C38*100),2)=1,3,2),0),0))))))</f>
        <v>0</v>
      </c>
      <c r="J38" s="18" t="s">
        <v>3021</v>
      </c>
      <c r="K38" s="18" t="s">
        <v>3022</v>
      </c>
      <c r="M38" s="18" t="s">
        <v>3023</v>
      </c>
      <c r="N38" s="18"/>
      <c r="O38" s="18"/>
      <c r="P38" s="18" t="s">
        <v>3024</v>
      </c>
      <c r="S38" s="18"/>
      <c r="U38" s="18"/>
      <c r="X38" s="18"/>
      <c r="AA38" s="18"/>
      <c r="AC38" s="18"/>
      <c r="AF38" s="18"/>
      <c r="AI38" s="18"/>
      <c r="AJ38" s="3" t="str">
        <f t="shared" ca="1" si="1"/>
        <v>一人に　0こずつ　　0人の　こどもに　りんごを　くばります。りんごは、なんこ　いるでしょう。</v>
      </c>
    </row>
    <row r="39" spans="1:36" ht="28.5">
      <c r="A39" s="3" t="s">
        <v>258</v>
      </c>
      <c r="B39" s="3">
        <v>37</v>
      </c>
      <c r="C39" s="3">
        <f t="shared" ca="1" si="2"/>
        <v>4.8444534207782497E-2</v>
      </c>
      <c r="D39" s="18">
        <f t="shared" ca="1" si="3"/>
        <v>76</v>
      </c>
      <c r="E39" s="18" t="s">
        <v>3027</v>
      </c>
      <c r="F39" s="18"/>
      <c r="H39" s="18" t="s">
        <v>4177</v>
      </c>
      <c r="I39" s="18">
        <f ca="1">IF($D39=1,VLOOKUP(1,INDIRECT(第1問問題レベル,0),IF(MOD(INT($C39*100),2)=1,2,3),0),IF($D39=2,VLOOKUP(2,INDIRECT(第2問問題レベル,0),IF(MOD(INT($C39*100),2)=1,2,3),0),IF($D39=3,VLOOKUP(3,INDIRECT(第3問問題レベル,0),IF(MOD(INT($C39*100),2)=1,2,3),0),IF($D39=4,VLOOKUP(4,INDIRECT(第4問問題レベル,0),IF(MOD(INT($C39*100),2)=1,2,3),0),IF($D39=5,VLOOKUP(5,INDIRECT(第5問問題レベル,0),IF(MOD(INT($C39*100),2)=1,2,3),0),IF($D39=6,VLOOKUP(6,INDIRECT(第6問問題レベル,0),IF(MOD(INT($C39*100),2)=1,2,3),0),0))))))</f>
        <v>0</v>
      </c>
      <c r="J39" s="18" t="s">
        <v>342</v>
      </c>
      <c r="K39" s="18" t="s">
        <v>3020</v>
      </c>
      <c r="M39" s="18"/>
      <c r="N39" s="18">
        <f t="shared" ref="N39:N41" ca="1" si="21">IF($D39=1,VLOOKUP(1,INDIRECT(第1問問題レベル,0),IF(MOD(INT($C39*100),2)=1,3,2),0),IF($D39=2,VLOOKUP(2,INDIRECT(第2問問題レベル,0),IF(MOD(INT($C39*100),2)=1,3,2),0),IF($D39=3,VLOOKUP(3,INDIRECT(第3問問題レベル,0),IF(MOD(INT($C39*100),2)=1,3,2),0),IF($D39=4,VLOOKUP(4,INDIRECT(第4問問題レベル,0),IF(MOD(INT($C39*100),2)=1,3,2),0),IF($D39=5,VLOOKUP(5,INDIRECT(第5問問題レベル,0),IF(MOD(INT($C39*100),2)=1,3,2),0),IF($D39=6,VLOOKUP(6,INDIRECT(第6問問題レベル,0),IF(MOD(INT($C39*100),2)=1,3,2),0),0))))))</f>
        <v>0</v>
      </c>
      <c r="O39" s="18" t="s">
        <v>3021</v>
      </c>
      <c r="P39" s="18" t="s">
        <v>3028</v>
      </c>
      <c r="S39" s="18" t="s">
        <v>3029</v>
      </c>
      <c r="U39" s="18" t="s">
        <v>3031</v>
      </c>
      <c r="X39" s="18" t="s">
        <v>3032</v>
      </c>
      <c r="AA39" s="18" t="s">
        <v>3030</v>
      </c>
      <c r="AC39" s="18"/>
      <c r="AF39" s="18"/>
      <c r="AI39" s="18"/>
      <c r="AJ39" s="3" t="str">
        <f t="shared" ca="1" si="1"/>
        <v>けんたくんは、イチゴを　一人に　0こずつ　0人の　ともだちにあげました。なんこの　いちごを　あげましたか。</v>
      </c>
    </row>
    <row r="40" spans="1:36" ht="42.75">
      <c r="A40" s="3" t="s">
        <v>258</v>
      </c>
      <c r="B40" s="3">
        <v>38</v>
      </c>
      <c r="C40" s="3">
        <f t="shared" ca="1" si="2"/>
        <v>4.8848130671873546E-2</v>
      </c>
      <c r="D40" s="18">
        <f t="shared" ca="1" si="3"/>
        <v>75</v>
      </c>
      <c r="F40" s="18">
        <f ca="1">IF($D40=1,VLOOKUP(1,INDIRECT(第1問問題レベル,0),IF(MOD(INT($C40*100),2)=1,2,3),0),IF($D40=2,VLOOKUP(2,INDIRECT(第2問問題レベル,0),IF(MOD(INT($C40*100),2)=1,2,3),0),IF($D40=3,VLOOKUP(3,INDIRECT(第3問問題レベル,0),IF(MOD(INT($C40*100),2)=1,2,3),0),IF($D40=4,VLOOKUP(4,INDIRECT(第4問問題レベル,0),IF(MOD(INT($C40*100),2)=1,2,3),0),IF($D40=5,VLOOKUP(5,INDIRECT(第5問問題レベル,0),IF(MOD(INT($C40*100),2)=1,2,3),0),IF($D40=6,VLOOKUP(6,INDIRECT(第6問問題レベル,0),IF(MOD(INT($C40*100),2)=1,2,3),0),0))))))</f>
        <v>0</v>
      </c>
      <c r="G40" s="3" t="s">
        <v>3014</v>
      </c>
      <c r="H40" s="18" t="s">
        <v>3034</v>
      </c>
      <c r="I40" s="18"/>
      <c r="J40" s="18"/>
      <c r="K40" s="18" t="s">
        <v>3999</v>
      </c>
      <c r="M40" s="18"/>
      <c r="N40" s="18">
        <f t="shared" ca="1" si="21"/>
        <v>0</v>
      </c>
      <c r="O40" s="18" t="s">
        <v>429</v>
      </c>
      <c r="P40" s="18" t="s">
        <v>3001</v>
      </c>
      <c r="S40" s="18"/>
      <c r="U40" s="18" t="s">
        <v>3035</v>
      </c>
      <c r="X40" s="18" t="s">
        <v>3036</v>
      </c>
      <c r="AA40" s="18"/>
      <c r="AC40" s="18"/>
      <c r="AF40" s="18"/>
      <c r="AI40" s="18"/>
      <c r="AJ40" s="3" t="str">
        <f t="shared" ca="1" si="1"/>
        <v>0本いりの　ストローのふくろが　0ふくろ　あります。ストローは、何本　ありますか。</v>
      </c>
    </row>
    <row r="41" spans="1:36" ht="57">
      <c r="A41" s="3" t="s">
        <v>258</v>
      </c>
      <c r="B41" s="3">
        <v>39</v>
      </c>
      <c r="C41" s="3">
        <f t="shared" ca="1" si="2"/>
        <v>0.72071457571493647</v>
      </c>
      <c r="D41" s="18">
        <f t="shared" ca="1" si="3"/>
        <v>23</v>
      </c>
      <c r="E41" s="18" t="s">
        <v>3039</v>
      </c>
      <c r="F41" s="18"/>
      <c r="H41" s="18" t="s">
        <v>4178</v>
      </c>
      <c r="I41" s="18">
        <f ca="1">IF($D41=1,VLOOKUP(1,INDIRECT(第1問問題レベル,0),IF(MOD(INT($C41*100),2)=1,2,3),0),IF($D41=2,VLOOKUP(2,INDIRECT(第2問問題レベル,0),IF(MOD(INT($C41*100),2)=1,2,3),0),IF($D41=3,VLOOKUP(3,INDIRECT(第3問問題レベル,0),IF(MOD(INT($C41*100),2)=1,2,3),0),IF($D41=4,VLOOKUP(4,INDIRECT(第4問問題レベル,0),IF(MOD(INT($C41*100),2)=1,2,3),0),IF($D41=5,VLOOKUP(5,INDIRECT(第5問問題レベル,0),IF(MOD(INT($C41*100),2)=1,2,3),0),IF($D41=6,VLOOKUP(6,INDIRECT(第6問問題レベル,0),IF(MOD(INT($C41*100),2)=1,2,3),0),0))))))</f>
        <v>0</v>
      </c>
      <c r="J41" s="18" t="s">
        <v>3040</v>
      </c>
      <c r="K41" s="18" t="s">
        <v>3041</v>
      </c>
      <c r="M41" s="18"/>
      <c r="N41" s="18">
        <f t="shared" ca="1" si="21"/>
        <v>0</v>
      </c>
      <c r="O41" s="18" t="s">
        <v>2772</v>
      </c>
      <c r="P41" s="18" t="s">
        <v>3028</v>
      </c>
      <c r="S41" s="18" t="s">
        <v>3042</v>
      </c>
      <c r="U41" s="18" t="s">
        <v>3043</v>
      </c>
      <c r="X41" s="18" t="s">
        <v>3044</v>
      </c>
      <c r="AA41" s="18"/>
      <c r="AC41" s="18"/>
      <c r="AF41" s="18"/>
      <c r="AI41" s="18"/>
      <c r="AJ41" s="3" t="str">
        <f t="shared" ca="1" si="1"/>
        <v>おりがみを　一人に　0まいずつ　くばります。0人の　ともだちにくばるには、なんまいの　おりがみが　いりますか。</v>
      </c>
    </row>
    <row r="42" spans="1:36" ht="42.75">
      <c r="A42" s="3" t="s">
        <v>258</v>
      </c>
      <c r="B42" s="3">
        <v>40</v>
      </c>
      <c r="C42" s="3">
        <f t="shared" ca="1" si="2"/>
        <v>0.97674787456273049</v>
      </c>
      <c r="D42" s="18">
        <f t="shared" ca="1" si="3"/>
        <v>1</v>
      </c>
      <c r="E42" s="18" t="s">
        <v>3047</v>
      </c>
      <c r="F42" s="18"/>
      <c r="H42" s="18" t="s">
        <v>3048</v>
      </c>
      <c r="I42" s="18"/>
      <c r="J42" s="18"/>
      <c r="K42" s="18"/>
      <c r="M42" s="18" t="s">
        <v>4163</v>
      </c>
      <c r="N42" s="18">
        <f ca="1">IF($D42=1,VLOOKUP(1,INDIRECT(第1問問題レベル,0),IF(MOD(INT($C42*100),2)=1,2,3),0),IF($D42=2,VLOOKUP(2,INDIRECT(第2問問題レベル,0),IF(MOD(INT($C42*100),2)=1,2,3),0),IF($D42=3,VLOOKUP(3,INDIRECT(第3問問題レベル,0),IF(MOD(INT($C42*100),2)=1,2,3),0),IF($D42=4,VLOOKUP(4,INDIRECT(第4問問題レベル,0),IF(MOD(INT($C42*100),2)=1,2,3),0),IF($D42=5,VLOOKUP(5,INDIRECT(第5問問題レベル,0),IF(MOD(INT($C42*100),2)=1,2,3),0),IF($D42=6,VLOOKUP(6,INDIRECT(第6問問題レベル,0),IF(MOD(INT($C42*100),2)=1,2,3),0),0))))))</f>
        <v>19</v>
      </c>
      <c r="O42" s="18" t="s">
        <v>3049</v>
      </c>
      <c r="P42" s="18" t="s">
        <v>3050</v>
      </c>
      <c r="S42" s="18" t="s">
        <v>3051</v>
      </c>
      <c r="U42" s="18" t="s">
        <v>3052</v>
      </c>
      <c r="V42" s="18">
        <f t="shared" ref="V42" ca="1" si="22">IF($D42=1,VLOOKUP(1,INDIRECT(第1問問題レベル,0),IF(MOD(INT($C42*100),2)=1,3,2),0),IF($D42=2,VLOOKUP(2,INDIRECT(第2問問題レベル,0),IF(MOD(INT($C42*100),2)=1,3,2),0),IF($D42=3,VLOOKUP(3,INDIRECT(第3問問題レベル,0),IF(MOD(INT($C42*100),2)=1,3,2),0),IF($D42=4,VLOOKUP(4,INDIRECT(第4問問題レベル,0),IF(MOD(INT($C42*100),2)=1,3,2),0),IF($D42=5,VLOOKUP(5,INDIRECT(第5問問題レベル,0),IF(MOD(INT($C42*100),2)=1,3,2),0),IF($D42=6,VLOOKUP(6,INDIRECT(第6問問題レベル,0),IF(MOD(INT($C42*100),2)=1,3,2),0),0))))))</f>
        <v>1</v>
      </c>
      <c r="W42" s="3" t="s">
        <v>3053</v>
      </c>
      <c r="X42" s="18" t="s">
        <v>3054</v>
      </c>
      <c r="AA42" s="18"/>
      <c r="AC42" s="18" t="s">
        <v>3055</v>
      </c>
      <c r="AF42" s="18" t="s">
        <v>3056</v>
      </c>
      <c r="AI42" s="18"/>
      <c r="AJ42" s="3" t="str">
        <f t="shared" ca="1" si="1"/>
        <v>トマトが　はいった　はこが　あります。どのはこにも　19こずつ　トマトがはいっています。はこは、ぜんぶで1はこあります。トマトは、なんこ　ありますか。</v>
      </c>
    </row>
    <row r="43" spans="1:36" ht="42.75">
      <c r="A43" s="3" t="s">
        <v>258</v>
      </c>
      <c r="B43" s="3">
        <v>41</v>
      </c>
      <c r="C43" s="3">
        <f t="shared" ca="1" si="2"/>
        <v>0.85511367526327553</v>
      </c>
      <c r="D43" s="18">
        <f t="shared" ca="1" si="3"/>
        <v>12</v>
      </c>
      <c r="E43" s="18" t="s">
        <v>3997</v>
      </c>
      <c r="F43" s="18">
        <f t="shared" ref="F43:F54" ca="1" si="23">IF($D43=1,VLOOKUP(1,INDIRECT(第1問問題レベル,0),IF(MOD(INT($C43*100),2)=1,3,2),0),IF($D43=2,VLOOKUP(2,INDIRECT(第2問問題レベル,0),IF(MOD(INT($C43*100),2)=1,3,2),0),IF($D43=3,VLOOKUP(3,INDIRECT(第3問問題レベル,0),IF(MOD(INT($C43*100),2)=1,3,2),0),IF($D43=4,VLOOKUP(4,INDIRECT(第4問問題レベル,0),IF(MOD(INT($C43*100),2)=1,3,2),0),IF($D43=5,VLOOKUP(5,INDIRECT(第5問問題レベル,0),IF(MOD(INT($C43*100),2)=1,3,2),0),IF($D43=6,VLOOKUP(6,INDIRECT(第6問問題レベル,0),IF(MOD(INT($C43*100),2)=1,3,2),0),0))))))</f>
        <v>0</v>
      </c>
      <c r="G43" s="3" t="s">
        <v>24</v>
      </c>
      <c r="H43" s="18" t="s">
        <v>55</v>
      </c>
      <c r="K43" s="18"/>
      <c r="M43" s="18" t="s">
        <v>2840</v>
      </c>
      <c r="N43" s="18"/>
      <c r="P43" s="18" t="s">
        <v>3582</v>
      </c>
      <c r="Q43" s="18">
        <f ca="1">IF($D43=1,VLOOKUP(1,INDIRECT(第1問問題レベル,0),IF(MOD(INT($C43*100),2)=1,2,3),0),IF($D43=2,VLOOKUP(2,INDIRECT(第2問問題レベル,0),IF(MOD(INT($C43*100),2)=1,2,3),0),IF($D43=3,VLOOKUP(3,INDIRECT(第3問問題レベル,0),IF(MOD(INT($C43*100),2)=1,2,3),0),IF($D43=4,VLOOKUP(4,INDIRECT(第4問問題レベル,0),IF(MOD(INT($C43*100),2)=1,2,3),0),IF($D43=5,VLOOKUP(5,INDIRECT(第5問問題レベル,0),IF(MOD(INT($C43*100),2)=1,2,3),0),IF($D43=6,VLOOKUP(6,INDIRECT(第6問問題レベル,0),IF(MOD(INT($C43*100),2)=1,2,3),0),0))))))</f>
        <v>0</v>
      </c>
      <c r="R43" s="3" t="s">
        <v>342</v>
      </c>
      <c r="S43" s="18" t="s">
        <v>2841</v>
      </c>
      <c r="U43" s="18" t="s">
        <v>2768</v>
      </c>
      <c r="X43" s="18" t="s">
        <v>2769</v>
      </c>
      <c r="AA43" s="18" t="s">
        <v>2770</v>
      </c>
      <c r="AJ43" s="3" t="str">
        <f t="shared" ca="1" si="1"/>
        <v>おさらが　0まい　あります。どのおさらにもりんごが　0こずつ　のっています。りんごは　ぜんぶで　いくつありますか。</v>
      </c>
    </row>
    <row r="44" spans="1:36" ht="57">
      <c r="A44" s="3" t="s">
        <v>258</v>
      </c>
      <c r="B44" s="3">
        <v>42</v>
      </c>
      <c r="C44" s="3">
        <f t="shared" ca="1" si="2"/>
        <v>0.23899951744176162</v>
      </c>
      <c r="D44" s="18">
        <f t="shared" ca="1" si="3"/>
        <v>64</v>
      </c>
      <c r="F44" s="18">
        <f t="shared" ca="1" si="23"/>
        <v>0</v>
      </c>
      <c r="G44" s="3" t="s">
        <v>2772</v>
      </c>
      <c r="H44" s="18" t="s">
        <v>2842</v>
      </c>
      <c r="I44" s="18">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0</v>
      </c>
      <c r="J44" s="3" t="s">
        <v>342</v>
      </c>
      <c r="K44" s="18" t="s">
        <v>2843</v>
      </c>
      <c r="M44" s="18" t="s">
        <v>2844</v>
      </c>
      <c r="N44" s="18"/>
      <c r="P44" s="18" t="s">
        <v>2845</v>
      </c>
      <c r="S44" s="18" t="s">
        <v>2795</v>
      </c>
      <c r="U44" s="18"/>
      <c r="X44" s="18"/>
      <c r="AA44" s="18"/>
      <c r="AC44" s="18"/>
      <c r="AF44" s="18"/>
      <c r="AI44" s="18"/>
      <c r="AJ44" s="3" t="str">
        <f t="shared" ca="1" si="1"/>
        <v>0人の　こどもに　0こずつ　どんぐりを　くばります。どんぐりは、何こ　いりますか。</v>
      </c>
    </row>
    <row r="45" spans="1:36" ht="42.75">
      <c r="A45" s="3" t="s">
        <v>258</v>
      </c>
      <c r="B45" s="3">
        <v>43</v>
      </c>
      <c r="C45" s="3">
        <f t="shared" ca="1" si="2"/>
        <v>0.65805265476606878</v>
      </c>
      <c r="D45" s="18">
        <f t="shared" ca="1" si="3"/>
        <v>33</v>
      </c>
      <c r="E45" s="18" t="s">
        <v>3999</v>
      </c>
      <c r="F45" s="18">
        <f t="shared" ca="1" si="23"/>
        <v>0</v>
      </c>
      <c r="G45" s="3" t="s">
        <v>429</v>
      </c>
      <c r="H45" s="18" t="s">
        <v>55</v>
      </c>
      <c r="I45" s="18"/>
      <c r="K45" s="18"/>
      <c r="M45" s="18" t="s">
        <v>2846</v>
      </c>
      <c r="N45" s="18">
        <f ca="1">IF($D45=1,VLOOKUP(1,INDIRECT(第1問問題レベル,0),IF(MOD(INT($C45*100),2)=1,2,3),0),IF($D45=2,VLOOKUP(2,INDIRECT(第2問問題レベル,0),IF(MOD(INT($C45*100),2)=1,2,3),0),IF($D45=3,VLOOKUP(3,INDIRECT(第3問問題レベル,0),IF(MOD(INT($C45*100),2)=1,2,3),0),IF($D45=4,VLOOKUP(4,INDIRECT(第4問問題レベル,0),IF(MOD(INT($C45*100),2)=1,2,3),0),IF($D45=5,VLOOKUP(5,INDIRECT(第5問問題レベル,0),IF(MOD(INT($C45*100),2)=1,2,3),0),IF($D45=6,VLOOKUP(6,INDIRECT(第6問問題レベル,0),IF(MOD(INT($C45*100),2)=1,2,3),0),0))))))</f>
        <v>0</v>
      </c>
      <c r="O45" s="3" t="s">
        <v>342</v>
      </c>
      <c r="P45" s="18" t="s">
        <v>2847</v>
      </c>
      <c r="Q45" s="18"/>
      <c r="S45" s="18" t="s">
        <v>57</v>
      </c>
      <c r="U45" s="18" t="s">
        <v>2778</v>
      </c>
      <c r="X45" s="18" t="s">
        <v>74</v>
      </c>
      <c r="AA45" s="18" t="s">
        <v>2779</v>
      </c>
      <c r="AC45" s="18"/>
      <c r="AF45" s="18"/>
      <c r="AI45" s="18"/>
      <c r="AJ45" s="3" t="str">
        <f t="shared" ca="1" si="1"/>
        <v>ふくろが　0ふくろ　あります。ふくろには、0こずつ　ミニトマトが　はいっています。ミニトマトは、ぜんぶで　なんこありますか。</v>
      </c>
    </row>
    <row r="46" spans="1:36" ht="42.75">
      <c r="A46" s="3" t="s">
        <v>258</v>
      </c>
      <c r="B46" s="3">
        <v>44</v>
      </c>
      <c r="C46" s="3">
        <f t="shared" ca="1" si="2"/>
        <v>0.87226958883338512</v>
      </c>
      <c r="D46" s="18">
        <f t="shared" ca="1" si="3"/>
        <v>11</v>
      </c>
      <c r="F46" s="18">
        <f t="shared" ca="1" si="23"/>
        <v>0</v>
      </c>
      <c r="G46" s="3" t="s">
        <v>342</v>
      </c>
      <c r="H46" s="18" t="s">
        <v>4179</v>
      </c>
      <c r="I46" s="18">
        <f ca="1">IF($D46=1,VLOOKUP(1,INDIRECT(第1問問題レベル,0),IF(MOD(INT($C46*100),2)=1,2,3),0),IF($D46=2,VLOOKUP(2,INDIRECT(第2問問題レベル,0),IF(MOD(INT($C46*100),2)=1,2,3),0),IF($D46=3,VLOOKUP(3,INDIRECT(第3問問題レベル,0),IF(MOD(INT($C46*100),2)=1,2,3),0),IF($D46=4,VLOOKUP(4,INDIRECT(第4問問題レベル,0),IF(MOD(INT($C46*100),2)=1,2,3),0),IF($D46=5,VLOOKUP(5,INDIRECT(第5問問題レベル,0),IF(MOD(INT($C46*100),2)=1,2,3),0),IF($D46=6,VLOOKUP(6,INDIRECT(第6問問題レベル,0),IF(MOD(INT($C46*100),2)=1,2,3),0),0))))))</f>
        <v>0</v>
      </c>
      <c r="J46" s="3" t="s">
        <v>342</v>
      </c>
      <c r="K46" s="18" t="s">
        <v>2848</v>
      </c>
      <c r="M46" s="18" t="s">
        <v>282</v>
      </c>
      <c r="N46" s="18"/>
      <c r="P46" s="18" t="s">
        <v>2845</v>
      </c>
      <c r="S46" s="18" t="s">
        <v>2795</v>
      </c>
      <c r="U46" s="18"/>
      <c r="X46" s="18"/>
      <c r="AA46" s="18"/>
      <c r="AC46" s="18"/>
      <c r="AF46" s="18"/>
      <c r="AI46" s="18"/>
      <c r="AJ46" s="3" t="str">
        <f t="shared" ca="1" si="1"/>
        <v>0こ　の　はこに　かきを　0こずつ　いれます。かきは、何こ　いりますか。</v>
      </c>
    </row>
    <row r="47" spans="1:36" ht="42.75">
      <c r="A47" s="3" t="s">
        <v>258</v>
      </c>
      <c r="B47" s="3">
        <v>45</v>
      </c>
      <c r="C47" s="3">
        <f t="shared" ca="1" si="2"/>
        <v>0.29225073926256417</v>
      </c>
      <c r="D47" s="18">
        <f t="shared" ca="1" si="3"/>
        <v>61</v>
      </c>
      <c r="F47" s="18">
        <f t="shared" ca="1" si="23"/>
        <v>0</v>
      </c>
      <c r="G47" s="3" t="s">
        <v>2784</v>
      </c>
      <c r="H47" s="18" t="s">
        <v>2785</v>
      </c>
      <c r="K47" s="18"/>
      <c r="M47" s="18" t="s">
        <v>4180</v>
      </c>
      <c r="N47" s="18">
        <f ca="1">IF($D47=1,VLOOKUP(1,INDIRECT(第1問問題レベル,0),IF(MOD(INT($C47*100),2)=1,2,3),0),IF($D47=2,VLOOKUP(2,INDIRECT(第2問問題レベル,0),IF(MOD(INT($C47*100),2)=1,2,3),0),IF($D47=3,VLOOKUP(3,INDIRECT(第3問問題レベル,0),IF(MOD(INT($C47*100),2)=1,2,3),0),IF($D47=4,VLOOKUP(4,INDIRECT(第4問問題レベル,0),IF(MOD(INT($C47*100),2)=1,2,3),0),IF($D47=5,VLOOKUP(5,INDIRECT(第5問問題レベル,0),IF(MOD(INT($C47*100),2)=1,2,3),0),IF($D47=6,VLOOKUP(6,INDIRECT(第6問問題レベル,0),IF(MOD(INT($C47*100),2)=1,2,3),0),0))))))</f>
        <v>0</v>
      </c>
      <c r="O47" s="3" t="s">
        <v>2786</v>
      </c>
      <c r="P47" s="18" t="s">
        <v>28</v>
      </c>
      <c r="S47" s="18"/>
      <c r="U47" s="18" t="s">
        <v>2787</v>
      </c>
      <c r="X47" s="18" t="s">
        <v>2788</v>
      </c>
      <c r="AA47" s="18"/>
      <c r="AC47" s="18"/>
      <c r="AF47" s="18"/>
      <c r="AJ47" s="3" t="str">
        <f t="shared" ca="1" si="1"/>
        <v>0チームで　ボールゲームをします。１チーム　0人です。せんしゅは、ぜんぶで　何人ですか。</v>
      </c>
    </row>
    <row r="48" spans="1:36" ht="42.75">
      <c r="A48" s="3" t="s">
        <v>258</v>
      </c>
      <c r="B48" s="3">
        <v>46</v>
      </c>
      <c r="C48" s="3">
        <f t="shared" ca="1" si="2"/>
        <v>1.8807719509783771E-2</v>
      </c>
      <c r="D48" s="18">
        <f t="shared" ca="1" si="3"/>
        <v>78</v>
      </c>
      <c r="E48" s="18" t="s">
        <v>4181</v>
      </c>
      <c r="F48" s="18">
        <f t="shared" ca="1" si="23"/>
        <v>0</v>
      </c>
      <c r="G48" s="3" t="s">
        <v>2789</v>
      </c>
      <c r="H48" s="18" t="s">
        <v>55</v>
      </c>
      <c r="K48" s="18"/>
      <c r="M48" s="18" t="s">
        <v>4182</v>
      </c>
      <c r="N48" s="18">
        <f ca="1">IF($D48=1,VLOOKUP(1,INDIRECT(第1問問題レベル,0),IF(MOD(INT($C48*100),2)=1,2,3),0),IF($D48=2,VLOOKUP(2,INDIRECT(第2問問題レベル,0),IF(MOD(INT($C48*100),2)=1,2,3),0),IF($D48=3,VLOOKUP(3,INDIRECT(第3問問題レベル,0),IF(MOD(INT($C48*100),2)=1,2,3),0),IF($D48=4,VLOOKUP(4,INDIRECT(第4問問題レベル,0),IF(MOD(INT($C48*100),2)=1,2,3),0),IF($D48=5,VLOOKUP(5,INDIRECT(第5問問題レベル,0),IF(MOD(INT($C48*100),2)=1,2,3),0),IF($D48=6,VLOOKUP(6,INDIRECT(第6問問題レベル,0),IF(MOD(INT($C48*100),2)=1,2,3),0),0))))))</f>
        <v>0</v>
      </c>
      <c r="O48" s="3" t="s">
        <v>342</v>
      </c>
      <c r="P48" s="18" t="s">
        <v>57</v>
      </c>
      <c r="S48" s="18"/>
      <c r="U48" s="18" t="s">
        <v>2853</v>
      </c>
      <c r="X48" s="18" t="s">
        <v>2800</v>
      </c>
      <c r="AJ48" s="3" t="str">
        <f t="shared" ca="1" si="1"/>
        <v>サクランボの　パックが　0パック　あります。どのパックにも　0こ　はいっています。サクランボは、何こ　ありますか。</v>
      </c>
    </row>
    <row r="49" spans="1:36" ht="42.75">
      <c r="A49" s="3" t="s">
        <v>258</v>
      </c>
      <c r="B49" s="3">
        <v>47</v>
      </c>
      <c r="C49" s="3">
        <f t="shared" ca="1" si="2"/>
        <v>0.47592291696039069</v>
      </c>
      <c r="D49" s="18">
        <f t="shared" ca="1" si="3"/>
        <v>49</v>
      </c>
      <c r="F49" s="18">
        <f t="shared" ca="1" si="23"/>
        <v>0</v>
      </c>
      <c r="G49" s="3" t="s">
        <v>2772</v>
      </c>
      <c r="H49" s="18" t="s">
        <v>4183</v>
      </c>
      <c r="I49" s="18">
        <f ca="1">IF($D49=1,VLOOKUP(1,INDIRECT(第1問問題レベル,0),IF(MOD(INT($C49*100),2)=1,2,3),0),IF($D49=2,VLOOKUP(2,INDIRECT(第2問問題レベル,0),IF(MOD(INT($C49*100),2)=1,2,3),0),IF($D49=3,VLOOKUP(3,INDIRECT(第3問問題レベル,0),IF(MOD(INT($C49*100),2)=1,2,3),0),IF($D49=4,VLOOKUP(4,INDIRECT(第4問問題レベル,0),IF(MOD(INT($C49*100),2)=1,2,3),0),IF($D49=5,VLOOKUP(5,INDIRECT(第5問問題レベル,0),IF(MOD(INT($C49*100),2)=1,2,3),0),IF($D49=6,VLOOKUP(6,INDIRECT(第6問問題レベル,0),IF(MOD(INT($C49*100),2)=1,2,3),0),0))))))</f>
        <v>0</v>
      </c>
      <c r="J49" s="3" t="s">
        <v>24</v>
      </c>
      <c r="K49" s="18" t="s">
        <v>2854</v>
      </c>
      <c r="M49" s="18" t="s">
        <v>2793</v>
      </c>
      <c r="P49" s="18" t="s">
        <v>2794</v>
      </c>
      <c r="S49" s="18" t="s">
        <v>2795</v>
      </c>
      <c r="AJ49" s="3" t="str">
        <f t="shared" ca="1" si="1"/>
        <v>0人の　こどもに　がようしを　0まいずつ　くばります。がようしは、ぜんぶで　なんまい　いりますか。</v>
      </c>
    </row>
    <row r="50" spans="1:36" ht="42.75">
      <c r="A50" s="3" t="s">
        <v>258</v>
      </c>
      <c r="B50" s="3">
        <v>48</v>
      </c>
      <c r="C50" s="3">
        <f t="shared" ca="1" si="2"/>
        <v>0.63627183931592657</v>
      </c>
      <c r="D50" s="18">
        <f t="shared" ca="1" si="3"/>
        <v>36</v>
      </c>
      <c r="E50" s="18" t="s">
        <v>2855</v>
      </c>
      <c r="H50" s="18" t="s">
        <v>3048</v>
      </c>
      <c r="I50" s="18">
        <f t="shared" ref="I50" ca="1" si="24">IF($D50=1,VLOOKUP(1,INDIRECT(第1問問題レベル,0),IF(MOD(INT($C50*100),2)=1,3,2),0),IF($D50=2,VLOOKUP(2,INDIRECT(第2問問題レベル,0),IF(MOD(INT($C50*100),2)=1,3,2),0),IF($D50=3,VLOOKUP(3,INDIRECT(第3問問題レベル,0),IF(MOD(INT($C50*100),2)=1,3,2),0),IF($D50=4,VLOOKUP(4,INDIRECT(第4問問題レベル,0),IF(MOD(INT($C50*100),2)=1,3,2),0),IF($D50=5,VLOOKUP(5,INDIRECT(第5問問題レベル,0),IF(MOD(INT($C50*100),2)=1,3,2),0),IF($D50=6,VLOOKUP(6,INDIRECT(第6問問題レベル,0),IF(MOD(INT($C50*100),2)=1,3,2),0),0))))))</f>
        <v>0</v>
      </c>
      <c r="J50" s="3" t="s">
        <v>342</v>
      </c>
      <c r="K50" s="18" t="s">
        <v>55</v>
      </c>
      <c r="M50" s="18" t="s">
        <v>4163</v>
      </c>
      <c r="N50" s="18">
        <f ca="1">IF($D50=1,VLOOKUP(1,INDIRECT(第1問問題レベル,0),IF(MOD(INT($C50*100),2)=1,2,3),0),IF($D50=2,VLOOKUP(2,INDIRECT(第2問問題レベル,0),IF(MOD(INT($C50*100),2)=1,2,3),0),IF($D50=3,VLOOKUP(3,INDIRECT(第3問問題レベル,0),IF(MOD(INT($C50*100),2)=1,2,3),0),IF($D50=4,VLOOKUP(4,INDIRECT(第4問問題レベル,0),IF(MOD(INT($C50*100),2)=1,2,3),0),IF($D50=5,VLOOKUP(5,INDIRECT(第5問問題レベル,0),IF(MOD(INT($C50*100),2)=1,2,3),0),IF($D50=6,VLOOKUP(6,INDIRECT(第6問問題レベル,0),IF(MOD(INT($C50*100),2)=1,2,3),0),0))))))</f>
        <v>0</v>
      </c>
      <c r="O50" s="3" t="s">
        <v>342</v>
      </c>
      <c r="P50" s="18" t="s">
        <v>2796</v>
      </c>
      <c r="S50" s="18" t="s">
        <v>2835</v>
      </c>
      <c r="U50" s="18" t="s">
        <v>2857</v>
      </c>
      <c r="X50" s="18" t="s">
        <v>2800</v>
      </c>
      <c r="AJ50" s="3" t="str">
        <f t="shared" ca="1" si="1"/>
        <v>チョコレートが　はいった　はこが　あります。0こ　あります。どのはこにも　0こ　チョコレートがはいっています。チョコレートは、何こ　ありますか。</v>
      </c>
    </row>
    <row r="51" spans="1:36" ht="57">
      <c r="A51" s="3" t="s">
        <v>258</v>
      </c>
      <c r="B51" s="3">
        <v>49</v>
      </c>
      <c r="C51" s="3">
        <f t="shared" ca="1" si="2"/>
        <v>0.79690037599123131</v>
      </c>
      <c r="D51" s="18">
        <f t="shared" ca="1" si="3"/>
        <v>16</v>
      </c>
      <c r="F51" s="18">
        <f t="shared" ca="1" si="23"/>
        <v>0</v>
      </c>
      <c r="G51" s="3" t="s">
        <v>2772</v>
      </c>
      <c r="H51" s="18" t="s">
        <v>2842</v>
      </c>
      <c r="I51" s="18">
        <f ca="1">IF($D51=1,VLOOKUP(1,INDIRECT(第1問問題レベル,0),IF(MOD(INT($C51*100),2)=1,2,3),0),IF($D51=2,VLOOKUP(2,INDIRECT(第2問問題レベル,0),IF(MOD(INT($C51*100),2)=1,2,3),0),IF($D51=3,VLOOKUP(3,INDIRECT(第3問問題レベル,0),IF(MOD(INT($C51*100),2)=1,2,3),0),IF($D51=4,VLOOKUP(4,INDIRECT(第4問問題レベル,0),IF(MOD(INT($C51*100),2)=1,2,3),0),IF($D51=5,VLOOKUP(5,INDIRECT(第5問問題レベル,0),IF(MOD(INT($C51*100),2)=1,2,3),0),IF($D51=6,VLOOKUP(6,INDIRECT(第6問問題レベル,0),IF(MOD(INT($C51*100),2)=1,2,3),0),0))))))</f>
        <v>0</v>
      </c>
      <c r="J51" s="3" t="s">
        <v>342</v>
      </c>
      <c r="K51" s="18" t="s">
        <v>2797</v>
      </c>
      <c r="M51" s="18" t="s">
        <v>1038</v>
      </c>
      <c r="P51" s="18" t="s">
        <v>74</v>
      </c>
      <c r="S51" s="18" t="s">
        <v>2798</v>
      </c>
      <c r="AJ51" s="3" t="str">
        <f t="shared" ca="1" si="1"/>
        <v>0人の　こどもに　0こ　ずつ　あめを　くばります。あめは、ぜんぶで　いくつ　いりますか。</v>
      </c>
    </row>
    <row r="52" spans="1:36" ht="57">
      <c r="A52" s="3" t="s">
        <v>258</v>
      </c>
      <c r="B52" s="3">
        <v>50</v>
      </c>
      <c r="C52" s="3">
        <f t="shared" ca="1" si="2"/>
        <v>0.66428032437841811</v>
      </c>
      <c r="D52" s="18">
        <f t="shared" ca="1" si="3"/>
        <v>32</v>
      </c>
      <c r="E52" s="18" t="s">
        <v>4184</v>
      </c>
      <c r="F52" s="18">
        <f t="shared" ca="1" si="23"/>
        <v>0</v>
      </c>
      <c r="G52" s="3" t="s">
        <v>2781</v>
      </c>
      <c r="H52" s="18" t="s">
        <v>55</v>
      </c>
      <c r="M52" s="18" t="s">
        <v>2856</v>
      </c>
      <c r="P52" s="18" t="s">
        <v>2866</v>
      </c>
      <c r="Q52" s="18">
        <f ca="1">IF($D52=1,VLOOKUP(1,INDIRECT(第1問問題レベル,0),IF(MOD(INT($C52*100),2)=1,2,3),0),IF($D52=2,VLOOKUP(2,INDIRECT(第2問問題レベル,0),IF(MOD(INT($C52*100),2)=1,2,3),0),IF($D52=3,VLOOKUP(3,INDIRECT(第3問問題レベル,0),IF(MOD(INT($C52*100),2)=1,2,3),0),IF($D52=4,VLOOKUP(4,INDIRECT(第4問問題レベル,0),IF(MOD(INT($C52*100),2)=1,2,3),0),IF($D52=5,VLOOKUP(5,INDIRECT(第5問問題レベル,0),IF(MOD(INT($C52*100),2)=1,2,3),0),IF($D52=6,VLOOKUP(6,INDIRECT(第6問問題レベル,0),IF(MOD(INT($C52*100),2)=1,2,3),0),0))))))</f>
        <v>0</v>
      </c>
      <c r="R52" s="3" t="s">
        <v>342</v>
      </c>
      <c r="S52" s="18" t="s">
        <v>2776</v>
      </c>
      <c r="U52" s="18" t="s">
        <v>2799</v>
      </c>
      <c r="X52" s="18" t="s">
        <v>2808</v>
      </c>
      <c r="AJ52" s="3" t="str">
        <f t="shared" ca="1" si="1"/>
        <v>おかしの　はこが　0はこ　あります。どのはこにも　おかしが、0こ　ずつ　はいっています。おかしは、ぜんぶで　何こ　ありますか。</v>
      </c>
    </row>
    <row r="53" spans="1:36" ht="42.75">
      <c r="A53" s="3" t="s">
        <v>258</v>
      </c>
      <c r="B53" s="3">
        <v>51</v>
      </c>
      <c r="C53" s="3">
        <f t="shared" ca="1" si="2"/>
        <v>8.0083744163160775E-2</v>
      </c>
      <c r="D53" s="18">
        <f t="shared" ca="1" si="3"/>
        <v>74</v>
      </c>
      <c r="E53" s="18" t="s">
        <v>4185</v>
      </c>
      <c r="F53" s="18">
        <f t="shared" ca="1" si="23"/>
        <v>0</v>
      </c>
      <c r="G53" s="18" t="s">
        <v>24</v>
      </c>
      <c r="H53" s="18" t="s">
        <v>526</v>
      </c>
      <c r="J53" s="18"/>
      <c r="K53" s="18"/>
      <c r="M53" s="18" t="s">
        <v>4186</v>
      </c>
      <c r="N53" s="18">
        <f ca="1">IF($D53=1,VLOOKUP(1,INDIRECT(第1問問題レベル,0),IF(MOD(INT($C53*100),2)=1,2,3),0),IF($D53=2,VLOOKUP(2,INDIRECT(第2問問題レベル,0),IF(MOD(INT($C53*100),2)=1,2,3),0),IF($D53=3,VLOOKUP(3,INDIRECT(第3問問題レベル,0),IF(MOD(INT($C53*100),2)=1,2,3),0),IF($D53=4,VLOOKUP(4,INDIRECT(第4問問題レベル,0),IF(MOD(INT($C53*100),2)=1,2,3),0),IF($D53=5,VLOOKUP(5,INDIRECT(第5問問題レベル,0),IF(MOD(INT($C53*100),2)=1,2,3),0),IF($D53=6,VLOOKUP(6,INDIRECT(第6問問題レベル,0),IF(MOD(INT($C53*100),2)=1,2,3),0),0))))))</f>
        <v>0</v>
      </c>
      <c r="O53" s="3" t="s">
        <v>2801</v>
      </c>
      <c r="P53" s="18" t="s">
        <v>78</v>
      </c>
      <c r="S53" s="18"/>
      <c r="U53" s="18" t="s">
        <v>74</v>
      </c>
      <c r="X53" s="18" t="s">
        <v>2867</v>
      </c>
      <c r="AA53" s="18" t="s">
        <v>1391</v>
      </c>
      <c r="AJ53" s="3" t="str">
        <f t="shared" ca="1" si="1"/>
        <v>がようしを　0まい　かいます。がようしは、一まい　0円　です。ぜんぶで　いくらに　なりますか。</v>
      </c>
    </row>
    <row r="54" spans="1:36" ht="28.5">
      <c r="A54" s="3" t="s">
        <v>258</v>
      </c>
      <c r="B54" s="3">
        <v>52</v>
      </c>
      <c r="C54" s="3">
        <f t="shared" ca="1" si="2"/>
        <v>0.46969642627431352</v>
      </c>
      <c r="D54" s="18">
        <f t="shared" ca="1" si="3"/>
        <v>50</v>
      </c>
      <c r="E54" s="18" t="s">
        <v>4187</v>
      </c>
      <c r="F54" s="18">
        <f t="shared" ca="1" si="23"/>
        <v>0</v>
      </c>
      <c r="G54" s="18" t="s">
        <v>342</v>
      </c>
      <c r="H54" s="18" t="s">
        <v>117</v>
      </c>
      <c r="I54" s="18"/>
      <c r="J54" s="18"/>
      <c r="K54" s="18"/>
      <c r="M54" s="18" t="s">
        <v>2874</v>
      </c>
      <c r="P54" s="18" t="s">
        <v>4148</v>
      </c>
      <c r="Q54" s="18">
        <f ca="1">IF($D54=1,VLOOKUP(1,INDIRECT(第1問問題レベル,0),IF(MOD(INT($C54*100),2)=1,2,3),0),IF($D54=2,VLOOKUP(2,INDIRECT(第2問問題レベル,0),IF(MOD(INT($C54*100),2)=1,2,3),0),IF($D54=3,VLOOKUP(3,INDIRECT(第3問問題レベル,0),IF(MOD(INT($C54*100),2)=1,2,3),0),IF($D54=4,VLOOKUP(4,INDIRECT(第4問問題レベル,0),IF(MOD(INT($C54*100),2)=1,2,3),0),IF($D54=5,VLOOKUP(5,INDIRECT(第5問問題レベル,0),IF(MOD(INT($C54*100),2)=1,2,3),0),IF($D54=6,VLOOKUP(6,INDIRECT(第6問問題レベル,0),IF(MOD(INT($C54*100),2)=1,2,3),0),0))))))</f>
        <v>0</v>
      </c>
      <c r="R54" s="3" t="s">
        <v>2801</v>
      </c>
      <c r="S54" s="18" t="s">
        <v>78</v>
      </c>
      <c r="U54" s="18" t="s">
        <v>2875</v>
      </c>
      <c r="X54" s="18" t="s">
        <v>1391</v>
      </c>
      <c r="AJ54" s="3" t="str">
        <f t="shared" ca="1" si="1"/>
        <v>けしゴムを　0こ　かいました。けしゴムは、一こ　0円　です。いくらに　なりますか。</v>
      </c>
    </row>
    <row r="55" spans="1:36" ht="57">
      <c r="A55" s="3" t="s">
        <v>258</v>
      </c>
      <c r="B55" s="3">
        <v>53</v>
      </c>
      <c r="C55" s="3">
        <f t="shared" ca="1" si="2"/>
        <v>0.70577758495091569</v>
      </c>
      <c r="D55" s="18">
        <f t="shared" ca="1" si="3"/>
        <v>26</v>
      </c>
      <c r="E55" s="18" t="s">
        <v>2876</v>
      </c>
      <c r="F55" s="18"/>
      <c r="H55" s="18" t="s">
        <v>4188</v>
      </c>
      <c r="I55" s="18">
        <f t="shared" ref="I55:I56" ca="1" si="25">IF($D55=1,VLOOKUP(1,INDIRECT(第1問問題レベル,0),IF(MOD(INT($C55*100),2)=1,3,2),0),IF($D55=2,VLOOKUP(2,INDIRECT(第2問問題レベル,0),IF(MOD(INT($C55*100),2)=1,3,2),0),IF($D55=3,VLOOKUP(3,INDIRECT(第3問問題レベル,0),IF(MOD(INT($C55*100),2)=1,3,2),0),IF($D55=4,VLOOKUP(4,INDIRECT(第4問問題レベル,0),IF(MOD(INT($C55*100),2)=1,3,2),0),IF($D55=5,VLOOKUP(5,INDIRECT(第5問問題レベル,0),IF(MOD(INT($C55*100),2)=1,3,2),0),IF($D55=6,VLOOKUP(6,INDIRECT(第6問問題レベル,0),IF(MOD(INT($C55*100),2)=1,3,2),0),0))))))</f>
        <v>0</v>
      </c>
      <c r="J55" s="18" t="s">
        <v>429</v>
      </c>
      <c r="K55" s="18" t="s">
        <v>55</v>
      </c>
      <c r="M55" s="18" t="s">
        <v>2826</v>
      </c>
      <c r="P55" s="18" t="s">
        <v>4150</v>
      </c>
      <c r="Q55" s="18">
        <f ca="1">IF($D55=1,VLOOKUP(1,INDIRECT(第1問問題レベル,0),IF(MOD(INT($C55*100),2)=1,2,3),0),IF($D55=2,VLOOKUP(2,INDIRECT(第2問問題レベル,0),IF(MOD(INT($C55*100),2)=1,2,3),0),IF($D55=3,VLOOKUP(3,INDIRECT(第3問問題レベル,0),IF(MOD(INT($C55*100),2)=1,2,3),0),IF($D55=4,VLOOKUP(4,INDIRECT(第4問問題レベル,0),IF(MOD(INT($C55*100),2)=1,2,3),0),IF($D55=5,VLOOKUP(5,INDIRECT(第5問問題レベル,0),IF(MOD(INT($C55*100),2)=1,2,3),0),IF($D55=6,VLOOKUP(6,INDIRECT(第6問問題レベル,0),IF(MOD(INT($C55*100),2)=1,2,3),0),0))))))</f>
        <v>0</v>
      </c>
      <c r="R55" s="3" t="s">
        <v>342</v>
      </c>
      <c r="S55" s="18" t="s">
        <v>2776</v>
      </c>
      <c r="U55" s="18" t="s">
        <v>2877</v>
      </c>
      <c r="X55" s="18" t="s">
        <v>2808</v>
      </c>
      <c r="AJ55" s="3" t="str">
        <f t="shared" ca="1" si="1"/>
        <v>ジャガイモが　はいった　ふくろが　0ふくろ　あります。どのふくろにも　ジャガイモが　0こ　ずつ　はいっています。ジャガイモは、ぜんぶで　何こ　ありますか。</v>
      </c>
    </row>
    <row r="56" spans="1:36" ht="42.75">
      <c r="A56" s="3" t="s">
        <v>258</v>
      </c>
      <c r="B56" s="3">
        <v>54</v>
      </c>
      <c r="C56" s="3">
        <f t="shared" ca="1" si="2"/>
        <v>0.20963320719317846</v>
      </c>
      <c r="D56" s="18">
        <f t="shared" ca="1" si="3"/>
        <v>65</v>
      </c>
      <c r="E56" s="18" t="s">
        <v>2809</v>
      </c>
      <c r="H56" s="18" t="s">
        <v>2880</v>
      </c>
      <c r="I56" s="18">
        <f t="shared" ca="1" si="25"/>
        <v>0</v>
      </c>
      <c r="J56" s="3" t="s">
        <v>2879</v>
      </c>
      <c r="K56" s="3" t="s">
        <v>78</v>
      </c>
      <c r="M56" s="18" t="s">
        <v>4189</v>
      </c>
      <c r="N56" s="18">
        <f ca="1">IF($D56=1,VLOOKUP(1,INDIRECT(第1問問題レベル,0),IF(MOD(INT($C56*100),2)=1,2,3),0),IF($D56=2,VLOOKUP(2,INDIRECT(第2問問題レベル,0),IF(MOD(INT($C56*100),2)=1,2,3),0),IF($D56=3,VLOOKUP(3,INDIRECT(第3問問題レベル,0),IF(MOD(INT($C56*100),2)=1,2,3),0),IF($D56=4,VLOOKUP(4,INDIRECT(第4問問題レベル,0),IF(MOD(INT($C56*100),2)=1,2,3),0),IF($D56=5,VLOOKUP(5,INDIRECT(第5問問題レベル,0),IF(MOD(INT($C56*100),2)=1,2,3),0),IF($D56=6,VLOOKUP(6,INDIRECT(第6問問題レベル,0),IF(MOD(INT($C56*100),2)=1,2,3),0),0))))))</f>
        <v>0</v>
      </c>
      <c r="O56" s="3" t="s">
        <v>2772</v>
      </c>
      <c r="P56" s="18" t="s">
        <v>78</v>
      </c>
      <c r="U56" s="18" t="s">
        <v>2811</v>
      </c>
      <c r="X56" s="18" t="s">
        <v>2812</v>
      </c>
      <c r="AJ56" s="3" t="str">
        <f t="shared" ca="1" si="1"/>
        <v>よしおくんの　学校の　３年生は、0クラス　です。どのクラスも　0人　です。3年生は、ぜんぶで　何人　いますか。</v>
      </c>
    </row>
    <row r="57" spans="1:36" ht="57">
      <c r="A57" s="3" t="s">
        <v>258</v>
      </c>
      <c r="B57" s="3">
        <v>55</v>
      </c>
      <c r="C57" s="3">
        <f t="shared" ca="1" si="2"/>
        <v>0.72726419854772695</v>
      </c>
      <c r="D57" s="18">
        <f t="shared" ca="1" si="3"/>
        <v>22</v>
      </c>
      <c r="E57" s="18" t="s">
        <v>2883</v>
      </c>
      <c r="F57" s="18">
        <f t="shared" ref="F57" ca="1" si="26">IF($D57=1,VLOOKUP(1,INDIRECT(第1問問題レベル,0),IF(MOD(INT($C57*100),2)=1,3,2),0),IF($D57=2,VLOOKUP(2,INDIRECT(第2問問題レベル,0),IF(MOD(INT($C57*100),2)=1,3,2),0),IF($D57=3,VLOOKUP(3,INDIRECT(第3問問題レベル,0),IF(MOD(INT($C57*100),2)=1,3,2),0),IF($D57=4,VLOOKUP(4,INDIRECT(第4問問題レベル,0),IF(MOD(INT($C57*100),2)=1,3,2),0),IF($D57=5,VLOOKUP(5,INDIRECT(第5問問題レベル,0),IF(MOD(INT($C57*100),2)=1,3,2),0),IF($D57=6,VLOOKUP(6,INDIRECT(第6問問題レベル,0),IF(MOD(INT($C57*100),2)=1,3,2),0),0))))))</f>
        <v>0</v>
      </c>
      <c r="G57" s="3" t="s">
        <v>2772</v>
      </c>
      <c r="H57" s="18" t="s">
        <v>54</v>
      </c>
      <c r="I57" s="18"/>
      <c r="J57" s="18"/>
      <c r="K57" s="18"/>
      <c r="M57" s="18" t="s">
        <v>2888</v>
      </c>
      <c r="N57" s="18"/>
      <c r="O57" s="18"/>
      <c r="P57" s="18" t="s">
        <v>4190</v>
      </c>
      <c r="Q57" s="18">
        <f ca="1">IF($D57=1,VLOOKUP(1,INDIRECT(第1問問題レベル,0),IF(MOD(INT($C57*100),2)=1,2,3),0),IF($D57=2,VLOOKUP(2,INDIRECT(第2問問題レベル,0),IF(MOD(INT($C57*100),2)=1,2,3),0),IF($D57=3,VLOOKUP(3,INDIRECT(第3問問題レベル,0),IF(MOD(INT($C57*100),2)=1,2,3),0),IF($D57=4,VLOOKUP(4,INDIRECT(第4問問題レベル,0),IF(MOD(INT($C57*100),2)=1,2,3),0),IF($D57=5,VLOOKUP(5,INDIRECT(第5問問題レベル,0),IF(MOD(INT($C57*100),2)=1,2,3),0),IF($D57=6,VLOOKUP(6,INDIRECT(第6問問題レベル,0),IF(MOD(INT($C57*100),2)=1,2,3),0),0))))))</f>
        <v>0</v>
      </c>
      <c r="R57" s="3" t="s">
        <v>2813</v>
      </c>
      <c r="S57" s="18" t="s">
        <v>2887</v>
      </c>
      <c r="U57" s="18" t="s">
        <v>2814</v>
      </c>
      <c r="X57" s="18" t="s">
        <v>74</v>
      </c>
      <c r="AA57" s="18" t="s">
        <v>2885</v>
      </c>
      <c r="AC57" s="18"/>
      <c r="AF57" s="18"/>
      <c r="AI57" s="18"/>
      <c r="AJ57" s="3" t="str">
        <f t="shared" ca="1" si="1"/>
        <v>３年３組は、0人　います。工作をするのに、ペットボトルを一人　0本　ずつ　つかいます。ペットボトルは、ぜんぶで　何本　いりますか。</v>
      </c>
    </row>
    <row r="58" spans="1:36" ht="42.75">
      <c r="A58" s="3" t="s">
        <v>258</v>
      </c>
      <c r="B58" s="3">
        <v>56</v>
      </c>
      <c r="C58" s="3">
        <f t="shared" ca="1" si="2"/>
        <v>0.1439902463164765</v>
      </c>
      <c r="D58" s="18">
        <f t="shared" ca="1" si="3"/>
        <v>71</v>
      </c>
      <c r="E58" s="18" t="s">
        <v>2488</v>
      </c>
      <c r="F58" s="18"/>
      <c r="H58" s="18" t="s">
        <v>2890</v>
      </c>
      <c r="K58" s="18" t="s">
        <v>2891</v>
      </c>
      <c r="M58" s="18" t="s">
        <v>2893</v>
      </c>
      <c r="N58" s="18">
        <f t="shared" ref="N58" ca="1" si="27">IF($D58=1,VLOOKUP(1,INDIRECT(第1問問題レベル,0),IF(MOD(INT($C58*100),2)=1,3,2),0),IF($D58=2,VLOOKUP(2,INDIRECT(第2問問題レベル,0),IF(MOD(INT($C58*100),2)=1,3,2),0),IF($D58=3,VLOOKUP(3,INDIRECT(第3問問題レベル,0),IF(MOD(INT($C58*100),2)=1,3,2),0),IF($D58=4,VLOOKUP(4,INDIRECT(第4問問題レベル,0),IF(MOD(INT($C58*100),2)=1,3,2),0),IF($D58=5,VLOOKUP(5,INDIRECT(第5問問題レベル,0),IF(MOD(INT($C58*100),2)=1,3,2),0),IF($D58=6,VLOOKUP(6,INDIRECT(第6問問題レベル,0),IF(MOD(INT($C58*100),2)=1,3,2),0),0))))))</f>
        <v>0</v>
      </c>
      <c r="O58" s="18" t="s">
        <v>342</v>
      </c>
      <c r="P58" s="18" t="s">
        <v>55</v>
      </c>
      <c r="S58" s="18"/>
      <c r="U58" s="18" t="s">
        <v>4156</v>
      </c>
      <c r="V58" s="18">
        <f ca="1">IF($D58=1,VLOOKUP(1,INDIRECT(第1問問題レベル,0),IF(MOD(INT($C58*100),2)=1,2,3),0),IF($D58=2,VLOOKUP(2,INDIRECT(第2問問題レベル,0),IF(MOD(INT($C58*100),2)=1,2,3),0),IF($D58=3,VLOOKUP(3,INDIRECT(第3問問題レベル,0),IF(MOD(INT($C58*100),2)=1,2,3),0),IF($D58=4,VLOOKUP(4,INDIRECT(第4問問題レベル,0),IF(MOD(INT($C58*100),2)=1,2,3),0),IF($D58=5,VLOOKUP(5,INDIRECT(第5問問題レベル,0),IF(MOD(INT($C58*100),2)=1,2,3),0),IF($D58=6,VLOOKUP(6,INDIRECT(第6問問題レベル,0),IF(MOD(INT($C58*100),2)=1,2,3),0),0))))))</f>
        <v>0</v>
      </c>
      <c r="W58" s="3" t="s">
        <v>342</v>
      </c>
      <c r="X58" s="18" t="s">
        <v>2892</v>
      </c>
      <c r="AC58" s="18" t="s">
        <v>2895</v>
      </c>
      <c r="AF58" s="18" t="s">
        <v>74</v>
      </c>
      <c r="AI58" s="18" t="s">
        <v>2896</v>
      </c>
      <c r="AJ58" s="3" t="str">
        <f t="shared" ca="1" si="1"/>
        <v>かだんに　きゅうこんを　うえます。かだんは、0こ　あります。一つの花だんに　0こ　ずつ　うえます。きゅうこんは、ぜんぶでなんこ　いりますか。</v>
      </c>
    </row>
    <row r="59" spans="1:36" ht="28.5">
      <c r="A59" s="3" t="s">
        <v>258</v>
      </c>
      <c r="B59" s="3">
        <v>57</v>
      </c>
      <c r="C59" s="3">
        <f t="shared" ca="1" si="2"/>
        <v>0.7315225711980633</v>
      </c>
      <c r="D59" s="18">
        <f t="shared" ca="1" si="3"/>
        <v>21</v>
      </c>
      <c r="E59" s="18" t="s">
        <v>2897</v>
      </c>
      <c r="H59" s="18" t="s">
        <v>4191</v>
      </c>
      <c r="I59" s="18">
        <f t="shared" ref="I59" ca="1" si="28">IF($D59=1,VLOOKUP(1,INDIRECT(第1問問題レベル,0),IF(MOD(INT($C59*100),2)=1,3,2),0),IF($D59=2,VLOOKUP(2,INDIRECT(第2問問題レベル,0),IF(MOD(INT($C59*100),2)=1,3,2),0),IF($D59=3,VLOOKUP(3,INDIRECT(第3問問題レベル,0),IF(MOD(INT($C59*100),2)=1,3,2),0),IF($D59=4,VLOOKUP(4,INDIRECT(第4問問題レベル,0),IF(MOD(INT($C59*100),2)=1,3,2),0),IF($D59=5,VLOOKUP(5,INDIRECT(第5問問題レベル,0),IF(MOD(INT($C59*100),2)=1,3,2),0),IF($D59=6,VLOOKUP(6,INDIRECT(第6問問題レベル,0),IF(MOD(INT($C59*100),2)=1,3,2),0),0))))))</f>
        <v>0</v>
      </c>
      <c r="J59" s="3" t="s">
        <v>2789</v>
      </c>
      <c r="K59" s="18" t="s">
        <v>55</v>
      </c>
      <c r="M59" s="18" t="s">
        <v>4192</v>
      </c>
      <c r="N59" s="18">
        <f ca="1">IF($D59=1,VLOOKUP(1,INDIRECT(第1問問題レベル,0),IF(MOD(INT($C59*100),2)=1,2,3),0),IF($D59=2,VLOOKUP(2,INDIRECT(第2問問題レベル,0),IF(MOD(INT($C59*100),2)=1,2,3),0),IF($D59=3,VLOOKUP(3,INDIRECT(第3問問題レベル,0),IF(MOD(INT($C59*100),2)=1,2,3),0),IF($D59=4,VLOOKUP(4,INDIRECT(第4問問題レベル,0),IF(MOD(INT($C59*100),2)=1,2,3),0),IF($D59=5,VLOOKUP(5,INDIRECT(第5問問題レベル,0),IF(MOD(INT($C59*100),2)=1,2,3),0),IF($D59=6,VLOOKUP(6,INDIRECT(第6問問題レベル,0),IF(MOD(INT($C59*100),2)=1,2,3),0),0))))))</f>
        <v>0</v>
      </c>
      <c r="O59" s="18" t="s">
        <v>2801</v>
      </c>
      <c r="P59" s="18" t="s">
        <v>78</v>
      </c>
      <c r="Q59" s="18"/>
      <c r="R59" s="18"/>
      <c r="U59" s="18" t="s">
        <v>2816</v>
      </c>
      <c r="X59" s="18" t="s">
        <v>2900</v>
      </c>
      <c r="Y59" s="18"/>
      <c r="AJ59" s="3" t="str">
        <f t="shared" ca="1" si="1"/>
        <v>サンドイッチの　パックが　0パック　あります。どのパックも　0円　です。ぜんぶで　いくら　ですか。</v>
      </c>
    </row>
    <row r="60" spans="1:36" ht="57">
      <c r="A60" s="3" t="s">
        <v>258</v>
      </c>
      <c r="B60" s="3">
        <v>58</v>
      </c>
      <c r="C60" s="3">
        <f t="shared" ca="1" si="2"/>
        <v>0.54335680196563296</v>
      </c>
      <c r="D60" s="18">
        <f t="shared" ca="1" si="3"/>
        <v>44</v>
      </c>
      <c r="E60" s="18" t="s">
        <v>2817</v>
      </c>
      <c r="F60" s="18"/>
      <c r="H60" s="18" t="s">
        <v>2911</v>
      </c>
      <c r="I60" s="18"/>
      <c r="J60" s="18"/>
      <c r="K60" s="18" t="s">
        <v>2912</v>
      </c>
      <c r="M60" s="18" t="s">
        <v>4193</v>
      </c>
      <c r="N60" s="18">
        <f t="shared" ref="N60" ca="1" si="29">IF($D60=1,VLOOKUP(1,INDIRECT(第1問問題レベル,0),IF(MOD(INT($C60*100),2)=1,3,2),0),IF($D60=2,VLOOKUP(2,INDIRECT(第2問問題レベル,0),IF(MOD(INT($C60*100),2)=1,3,2),0),IF($D60=3,VLOOKUP(3,INDIRECT(第3問問題レベル,0),IF(MOD(INT($C60*100),2)=1,3,2),0),IF($D60=4,VLOOKUP(4,INDIRECT(第4問問題レベル,0),IF(MOD(INT($C60*100),2)=1,3,2),0),IF($D60=5,VLOOKUP(5,INDIRECT(第5問問題レベル,0),IF(MOD(INT($C60*100),2)=1,3,2),0),IF($D60=6,VLOOKUP(6,INDIRECT(第6問問題レベル,0),IF(MOD(INT($C60*100),2)=1,3,2),0),0))))))</f>
        <v>0</v>
      </c>
      <c r="O60" s="18" t="s">
        <v>2902</v>
      </c>
      <c r="P60" s="18" t="s">
        <v>4194</v>
      </c>
      <c r="Q60" s="18">
        <f ca="1">IF($D60=1,VLOOKUP(1,INDIRECT(第1問問題レベル,0),IF(MOD(INT($C60*100),2)=1,2,3),0),IF($D60=2,VLOOKUP(2,INDIRECT(第2問問題レベル,0),IF(MOD(INT($C60*100),2)=1,2,3),0),IF($D60=3,VLOOKUP(3,INDIRECT(第3問問題レベル,0),IF(MOD(INT($C60*100),2)=1,2,3),0),IF($D60=4,VLOOKUP(4,INDIRECT(第4問問題レベル,0),IF(MOD(INT($C60*100),2)=1,2,3),0),IF($D60=5,VLOOKUP(5,INDIRECT(第5問問題レベル,0),IF(MOD(INT($C60*100),2)=1,2,3),0),IF($D60=6,VLOOKUP(6,INDIRECT(第6問問題レベル,0),IF(MOD(INT($C60*100),2)=1,2,3),0),0))))))</f>
        <v>0</v>
      </c>
      <c r="R60" s="18" t="s">
        <v>2906</v>
      </c>
      <c r="S60" s="18" t="s">
        <v>2907</v>
      </c>
      <c r="U60" s="18" t="s">
        <v>2908</v>
      </c>
      <c r="X60" s="18" t="s">
        <v>2909</v>
      </c>
      <c r="AA60" s="18" t="s">
        <v>2910</v>
      </c>
      <c r="AJ60" s="3" t="str">
        <f t="shared" ca="1" si="1"/>
        <v>よしみさんは、まいにちきまった　かずずつもんだいを　といています。まいにち　0問　ずつ　といたら　0日　で　おわりました。この　もんだいしゅうには、なんもんの　もんだいが　ありましたか。</v>
      </c>
    </row>
    <row r="61" spans="1:36" ht="28.5">
      <c r="A61" s="3" t="s">
        <v>258</v>
      </c>
      <c r="B61" s="3">
        <v>59</v>
      </c>
      <c r="C61" s="3">
        <f t="shared" ca="1" si="2"/>
        <v>0.93944181674119176</v>
      </c>
      <c r="D61" s="18">
        <f t="shared" ca="1" si="3"/>
        <v>5</v>
      </c>
      <c r="E61" s="18" t="s">
        <v>3996</v>
      </c>
      <c r="F61" s="18">
        <f t="shared" ref="F61:F62" ca="1" si="30">IF($D61=1,VLOOKUP(1,INDIRECT(第1問問題レベル,0),IF(MOD(INT($C61*100),2)=1,3,2),0),IF($D61=2,VLOOKUP(2,INDIRECT(第2問問題レベル,0),IF(MOD(INT($C61*100),2)=1,3,2),0),IF($D61=3,VLOOKUP(3,INDIRECT(第3問問題レベル,0),IF(MOD(INT($C61*100),2)=1,3,2),0),IF($D61=4,VLOOKUP(4,INDIRECT(第4問問題レベル,0),IF(MOD(INT($C61*100),2)=1,3,2),0),IF($D61=5,VLOOKUP(5,INDIRECT(第5問問題レベル,0),IF(MOD(INT($C61*100),2)=1,3,2),0),IF($D61=6,VLOOKUP(6,INDIRECT(第6問問題レベル,0),IF(MOD(INT($C61*100),2)=1,3,2),0),0))))))</f>
        <v>2</v>
      </c>
      <c r="G61" s="3" t="s">
        <v>342</v>
      </c>
      <c r="H61" s="18" t="s">
        <v>526</v>
      </c>
      <c r="I61" s="18"/>
      <c r="K61" s="18"/>
      <c r="M61" s="18" t="s">
        <v>4160</v>
      </c>
      <c r="N61" s="18">
        <f ca="1">IF($D61=1,VLOOKUP(1,INDIRECT(第1問問題レベル,0),IF(MOD(INT($C61*100),2)=1,2,3),0),IF($D61=2,VLOOKUP(2,INDIRECT(第2問問題レベル,0),IF(MOD(INT($C61*100),2)=1,2,3),0),IF($D61=3,VLOOKUP(3,INDIRECT(第3問問題レベル,0),IF(MOD(INT($C61*100),2)=1,2,3),0),IF($D61=4,VLOOKUP(4,INDIRECT(第4問問題レベル,0),IF(MOD(INT($C61*100),2)=1,2,3),0),IF($D61=5,VLOOKUP(5,INDIRECT(第5問問題レベル,0),IF(MOD(INT($C61*100),2)=1,2,3),0),IF($D61=6,VLOOKUP(6,INDIRECT(第6問問題レベル,0),IF(MOD(INT($C61*100),2)=1,2,3),0),0))))))</f>
        <v>6</v>
      </c>
      <c r="O61" s="18" t="s">
        <v>2801</v>
      </c>
      <c r="P61" s="18" t="s">
        <v>78</v>
      </c>
      <c r="Q61" s="18"/>
      <c r="U61" s="18" t="s">
        <v>2875</v>
      </c>
      <c r="X61" s="18" t="s">
        <v>2914</v>
      </c>
      <c r="AJ61" s="3" t="str">
        <f t="shared" ca="1" si="1"/>
        <v>ケーキを　2こ　かいます。一こ　6円　です。いくらになりますか。</v>
      </c>
    </row>
    <row r="62" spans="1:36" ht="28.5">
      <c r="A62" s="3" t="s">
        <v>258</v>
      </c>
      <c r="B62" s="3">
        <v>60</v>
      </c>
      <c r="C62" s="3">
        <f t="shared" ca="1" si="2"/>
        <v>0.29387900057361438</v>
      </c>
      <c r="D62" s="18">
        <f t="shared" ca="1" si="3"/>
        <v>60</v>
      </c>
      <c r="E62" s="18" t="s">
        <v>4195</v>
      </c>
      <c r="F62" s="18">
        <f t="shared" ca="1" si="30"/>
        <v>0</v>
      </c>
      <c r="G62" s="3" t="s">
        <v>415</v>
      </c>
      <c r="H62" s="18" t="s">
        <v>55</v>
      </c>
      <c r="I62" s="18"/>
      <c r="J62" s="18"/>
      <c r="K62" s="18"/>
      <c r="M62" s="18" t="s">
        <v>2920</v>
      </c>
      <c r="N62" s="18"/>
      <c r="O62" s="18"/>
      <c r="P62" s="18" t="s">
        <v>4196</v>
      </c>
      <c r="Q62" s="18">
        <f ca="1">IF($D62=1,VLOOKUP(1,INDIRECT(第1問問題レベル,0),IF(MOD(INT($C62*100),2)=1,2,3),0),IF($D62=2,VLOOKUP(2,INDIRECT(第2問問題レベル,0),IF(MOD(INT($C62*100),2)=1,2,3),0),IF($D62=3,VLOOKUP(3,INDIRECT(第3問問題レベル,0),IF(MOD(INT($C62*100),2)=1,2,3),0),IF($D62=4,VLOOKUP(4,INDIRECT(第4問問題レベル,0),IF(MOD(INT($C62*100),2)=1,2,3),0),IF($D62=5,VLOOKUP(5,INDIRECT(第5問問題レベル,0),IF(MOD(INT($C62*100),2)=1,2,3),0),IF($D62=6,VLOOKUP(6,INDIRECT(第6問問題レベル,0),IF(MOD(INT($C62*100),2)=1,2,3),0),0))))))</f>
        <v>0</v>
      </c>
      <c r="R62" s="18" t="s">
        <v>2772</v>
      </c>
      <c r="S62" s="3" t="s">
        <v>2922</v>
      </c>
      <c r="U62" s="18" t="s">
        <v>43</v>
      </c>
      <c r="X62" s="18" t="s">
        <v>1573</v>
      </c>
      <c r="AA62" s="3" t="s">
        <v>2921</v>
      </c>
      <c r="AJ62" s="3" t="str">
        <f t="shared" ca="1" si="1"/>
        <v>でんしゃが　0りょう　あります。どのでんしゃにも いちりょうに　0人　のれます。みんなでなんにんのれますか。</v>
      </c>
    </row>
    <row r="63" spans="1:36" ht="42.75">
      <c r="A63" s="3" t="s">
        <v>258</v>
      </c>
      <c r="B63" s="3">
        <v>61</v>
      </c>
      <c r="C63" s="3">
        <f t="shared" ca="1" si="2"/>
        <v>0.70981110149288262</v>
      </c>
      <c r="D63" s="18">
        <f t="shared" ca="1" si="3"/>
        <v>25</v>
      </c>
      <c r="E63" s="18" t="s">
        <v>2818</v>
      </c>
      <c r="H63" s="18" t="s">
        <v>3048</v>
      </c>
      <c r="I63" s="18">
        <f t="shared" ref="I63" ca="1" si="31">IF($D63=1,VLOOKUP(1,INDIRECT(第1問問題レベル,0),IF(MOD(INT($C63*100),2)=1,3,2),0),IF($D63=2,VLOOKUP(2,INDIRECT(第2問問題レベル,0),IF(MOD(INT($C63*100),2)=1,3,2),0),IF($D63=3,VLOOKUP(3,INDIRECT(第3問問題レベル,0),IF(MOD(INT($C63*100),2)=1,3,2),0),IF($D63=4,VLOOKUP(4,INDIRECT(第4問問題レベル,0),IF(MOD(INT($C63*100),2)=1,3,2),0),IF($D63=5,VLOOKUP(5,INDIRECT(第5問問題レベル,0),IF(MOD(INT($C63*100),2)=1,3,2),0),IF($D63=6,VLOOKUP(6,INDIRECT(第6問問題レベル,0),IF(MOD(INT($C63*100),2)=1,3,2),0),0))))))</f>
        <v>0</v>
      </c>
      <c r="J63" s="3" t="s">
        <v>2781</v>
      </c>
      <c r="K63" s="18" t="s">
        <v>55</v>
      </c>
      <c r="M63" s="18" t="s">
        <v>2819</v>
      </c>
      <c r="P63" s="18" t="s">
        <v>3998</v>
      </c>
      <c r="Q63" s="18">
        <f ca="1">IF($D63=1,VLOOKUP(1,INDIRECT(第1問問題レベル,0),IF(MOD(INT($C63*100),2)=1,2,3),0),IF($D63=2,VLOOKUP(2,INDIRECT(第2問問題レベル,0),IF(MOD(INT($C63*100),2)=1,2,3),0),IF($D63=3,VLOOKUP(3,INDIRECT(第3問問題レベル,0),IF(MOD(INT($C63*100),2)=1,2,3),0),IF($D63=4,VLOOKUP(4,INDIRECT(第4問問題レベル,0),IF(MOD(INT($C63*100),2)=1,2,3),0),IF($D63=5,VLOOKUP(5,INDIRECT(第5問問題レベル,0),IF(MOD(INT($C63*100),2)=1,2,3),0),IF($D63=6,VLOOKUP(6,INDIRECT(第6問問題レベル,0),IF(MOD(INT($C63*100),2)=1,2,3),0),0))))))</f>
        <v>0</v>
      </c>
      <c r="R63" s="18" t="s">
        <v>2813</v>
      </c>
      <c r="S63" s="18" t="s">
        <v>57</v>
      </c>
      <c r="U63" s="18" t="s">
        <v>1204</v>
      </c>
      <c r="X63" s="18" t="s">
        <v>74</v>
      </c>
      <c r="AA63" s="18" t="s">
        <v>2820</v>
      </c>
      <c r="AC63" s="18"/>
      <c r="AF63" s="18"/>
      <c r="AJ63" s="3" t="str">
        <f t="shared" ca="1" si="1"/>
        <v>えんぴつの　はいった　はこが　あります。0はこ　あります。どの　はこにもえんぴつが　0本　はいっています。えんぴつは、ぜんぶで何本ですか。</v>
      </c>
    </row>
    <row r="64" spans="1:36" ht="42.75">
      <c r="A64" s="3" t="s">
        <v>258</v>
      </c>
      <c r="B64" s="3">
        <v>62</v>
      </c>
      <c r="C64" s="3">
        <f t="shared" ca="1" si="2"/>
        <v>0.7812223626549365</v>
      </c>
      <c r="D64" s="18">
        <f t="shared" ca="1" si="3"/>
        <v>17</v>
      </c>
      <c r="E64" s="18" t="s">
        <v>4067</v>
      </c>
      <c r="F64" s="18">
        <f t="shared" ref="F64:F65" ca="1" si="32">IF($D64=1,VLOOKUP(1,INDIRECT(第1問問題レベル,0),IF(MOD(INT($C64*100),2)=1,3,2),0),IF($D64=2,VLOOKUP(2,INDIRECT(第2問問題レベル,0),IF(MOD(INT($C64*100),2)=1,3,2),0),IF($D64=3,VLOOKUP(3,INDIRECT(第3問問題レベル,0),IF(MOD(INT($C64*100),2)=1,3,2),0),IF($D64=4,VLOOKUP(4,INDIRECT(第4問問題レベル,0),IF(MOD(INT($C64*100),2)=1,3,2),0),IF($D64=5,VLOOKUP(5,INDIRECT(第5問問題レベル,0),IF(MOD(INT($C64*100),2)=1,3,2),0),IF($D64=6,VLOOKUP(6,INDIRECT(第6問問題レベル,0),IF(MOD(INT($C64*100),2)=1,3,2),0),0))))))</f>
        <v>0</v>
      </c>
      <c r="G64" s="3" t="s">
        <v>342</v>
      </c>
      <c r="H64" s="18" t="s">
        <v>55</v>
      </c>
      <c r="M64" s="18" t="s">
        <v>2933</v>
      </c>
      <c r="N64" s="18">
        <f ca="1">IF($D64=1,VLOOKUP(1,INDIRECT(第1問問題レベル,0),IF(MOD(INT($C64*100),2)=1,2,3),0),IF($D64=2,VLOOKUP(2,INDIRECT(第2問問題レベル,0),IF(MOD(INT($C64*100),2)=1,2,3),0),IF($D64=3,VLOOKUP(3,INDIRECT(第3問問題レベル,0),IF(MOD(INT($C64*100),2)=1,2,3),0),IF($D64=4,VLOOKUP(4,INDIRECT(第4問問題レベル,0),IF(MOD(INT($C64*100),2)=1,2,3),0),IF($D64=5,VLOOKUP(5,INDIRECT(第5問問題レベル,0),IF(MOD(INT($C64*100),2)=1,2,3),0),IF($D64=6,VLOOKUP(6,INDIRECT(第6問問題レベル,0),IF(MOD(INT($C64*100),2)=1,2,3),0),0))))))</f>
        <v>0</v>
      </c>
      <c r="O64" s="18" t="s">
        <v>2801</v>
      </c>
      <c r="P64" s="18" t="s">
        <v>78</v>
      </c>
      <c r="U64" s="18" t="s">
        <v>74</v>
      </c>
      <c r="X64" s="18" t="s">
        <v>2934</v>
      </c>
      <c r="AJ64" s="3" t="str">
        <f t="shared" ca="1" si="1"/>
        <v>おにぎりが　0こ　あります。おにぎり　一こ　ねだんは、0円　です。ぜんぶでいくらに　なりますか。</v>
      </c>
    </row>
    <row r="65" spans="1:36" ht="42.75">
      <c r="A65" s="3" t="s">
        <v>258</v>
      </c>
      <c r="B65" s="3">
        <v>63</v>
      </c>
      <c r="C65" s="3">
        <f t="shared" ca="1" si="2"/>
        <v>0.96536884026037018</v>
      </c>
      <c r="D65" s="18">
        <f t="shared" ca="1" si="3"/>
        <v>3</v>
      </c>
      <c r="E65" s="18" t="s">
        <v>4197</v>
      </c>
      <c r="F65" s="18">
        <f t="shared" ca="1" si="32"/>
        <v>9</v>
      </c>
      <c r="G65" s="3" t="s">
        <v>499</v>
      </c>
      <c r="H65" s="18" t="s">
        <v>115</v>
      </c>
      <c r="M65" s="18" t="s">
        <v>2822</v>
      </c>
      <c r="P65" s="18" t="s">
        <v>4198</v>
      </c>
      <c r="Q65" s="18">
        <f ca="1">IF($D65=1,VLOOKUP(1,INDIRECT(第1問問題レベル,0),IF(MOD(INT($C65*100),2)=1,2,3),0),IF($D65=2,VLOOKUP(2,INDIRECT(第2問問題レベル,0),IF(MOD(INT($C65*100),2)=1,2,3),0),IF($D65=3,VLOOKUP(3,INDIRECT(第3問問題レベル,0),IF(MOD(INT($C65*100),2)=1,2,3),0),IF($D65=4,VLOOKUP(4,INDIRECT(第4問問題レベル,0),IF(MOD(INT($C65*100),2)=1,2,3),0),IF($D65=5,VLOOKUP(5,INDIRECT(第5問問題レベル,0),IF(MOD(INT($C65*100),2)=1,2,3),0),IF($D65=6,VLOOKUP(6,INDIRECT(第6問問題レベル,0),IF(MOD(INT($C65*100),2)=1,2,3),0),0))))))</f>
        <v>3</v>
      </c>
      <c r="R65" s="18" t="s">
        <v>2823</v>
      </c>
      <c r="S65" s="3" t="s">
        <v>28</v>
      </c>
      <c r="U65" s="18" t="s">
        <v>2936</v>
      </c>
      <c r="X65" s="18" t="s">
        <v>2937</v>
      </c>
      <c r="AJ65" s="3" t="str">
        <f t="shared" ca="1" si="1"/>
        <v>いけの　まわりを　9しゅう　はしりました。いけの　まわりは、一しゅう　3ｍです。なんｍはしりましたか。</v>
      </c>
    </row>
    <row r="66" spans="1:36" ht="57">
      <c r="A66" s="3" t="s">
        <v>258</v>
      </c>
      <c r="B66" s="3">
        <v>64</v>
      </c>
      <c r="C66" s="3">
        <f t="shared" ca="1" si="2"/>
        <v>0.65223643375339846</v>
      </c>
      <c r="D66" s="18">
        <f t="shared" ca="1" si="3"/>
        <v>34</v>
      </c>
      <c r="E66" s="18" t="s">
        <v>2828</v>
      </c>
      <c r="H66" s="18" t="s">
        <v>4199</v>
      </c>
      <c r="I66" s="18">
        <f t="shared" ref="I66" ca="1" si="33">IF($D66=1,VLOOKUP(1,INDIRECT(第1問問題レベル,0),IF(MOD(INT($C66*100),2)=1,3,2),0),IF($D66=2,VLOOKUP(2,INDIRECT(第2問問題レベル,0),IF(MOD(INT($C66*100),2)=1,3,2),0),IF($D66=3,VLOOKUP(3,INDIRECT(第3問問題レベル,0),IF(MOD(INT($C66*100),2)=1,3,2),0),IF($D66=4,VLOOKUP(4,INDIRECT(第4問問題レベル,0),IF(MOD(INT($C66*100),2)=1,3,2),0),IF($D66=5,VLOOKUP(5,INDIRECT(第5問問題レベル,0),IF(MOD(INT($C66*100),2)=1,3,2),0),IF($D66=6,VLOOKUP(6,INDIRECT(第6問問題レベル,0),IF(MOD(INT($C66*100),2)=1,3,2),0),0))))))</f>
        <v>0</v>
      </c>
      <c r="J66" s="3" t="s">
        <v>2781</v>
      </c>
      <c r="K66" s="18" t="s">
        <v>55</v>
      </c>
      <c r="M66" s="18" t="s">
        <v>4163</v>
      </c>
      <c r="N66" s="18">
        <f ca="1">IF($D66=1,VLOOKUP(1,INDIRECT(第1問問題レベル,0),IF(MOD(INT($C66*100),2)=1,2,3),0),IF($D66=2,VLOOKUP(2,INDIRECT(第2問問題レベル,0),IF(MOD(INT($C66*100),2)=1,2,3),0),IF($D66=3,VLOOKUP(3,INDIRECT(第3問問題レベル,0),IF(MOD(INT($C66*100),2)=1,2,3),0),IF($D66=4,VLOOKUP(4,INDIRECT(第4問問題レベル,0),IF(MOD(INT($C66*100),2)=1,2,3),0),IF($D66=5,VLOOKUP(5,INDIRECT(第5問問題レベル,0),IF(MOD(INT($C66*100),2)=1,2,3),0),IF($D66=6,VLOOKUP(6,INDIRECT(第6問問題レベル,0),IF(MOD(INT($C66*100),2)=1,2,3),0),0))))))</f>
        <v>0</v>
      </c>
      <c r="O66" s="3" t="s">
        <v>342</v>
      </c>
      <c r="P66" s="18" t="s">
        <v>2829</v>
      </c>
      <c r="S66" s="18"/>
      <c r="U66" s="18" t="s">
        <v>2830</v>
      </c>
      <c r="X66" s="18" t="s">
        <v>2831</v>
      </c>
      <c r="AA66" s="18"/>
      <c r="AC66" s="18"/>
      <c r="AF66" s="18"/>
      <c r="AI66" s="18"/>
      <c r="AJ66" s="3" t="str">
        <f t="shared" ca="1" si="1"/>
        <v>いちごが　はいっているはこが　0はこ　あります。どのはこにも　0こずつ　はいっています。いちごは、ぜんぶで　なんこありますか。</v>
      </c>
    </row>
    <row r="67" spans="1:36" ht="28.5">
      <c r="A67" s="3" t="s">
        <v>258</v>
      </c>
      <c r="B67" s="3">
        <v>65</v>
      </c>
      <c r="C67" s="3">
        <f t="shared" ca="1" si="2"/>
        <v>0.20347000808953508</v>
      </c>
      <c r="D67" s="18">
        <f t="shared" ca="1" si="3"/>
        <v>67</v>
      </c>
      <c r="E67" s="18" t="s">
        <v>4199</v>
      </c>
      <c r="F67" s="18">
        <f t="shared" ref="F67:F68" ca="1" si="34">IF($D67=1,VLOOKUP(1,INDIRECT(第1問問題レベル,0),IF(MOD(INT($C67*100),2)=1,3,2),0),IF($D67=2,VLOOKUP(2,INDIRECT(第2問問題レベル,0),IF(MOD(INT($C67*100),2)=1,3,2),0),IF($D67=3,VLOOKUP(3,INDIRECT(第3問問題レベル,0),IF(MOD(INT($C67*100),2)=1,3,2),0),IF($D67=4,VLOOKUP(4,INDIRECT(第4問問題レベル,0),IF(MOD(INT($C67*100),2)=1,3,2),0),IF($D67=5,VLOOKUP(5,INDIRECT(第5問問題レベル,0),IF(MOD(INT($C67*100),2)=1,3,2),0),IF($D67=6,VLOOKUP(6,INDIRECT(第6問問題レベル,0),IF(MOD(INT($C67*100),2)=1,3,2),0),0))))))</f>
        <v>0</v>
      </c>
      <c r="G67" s="3" t="s">
        <v>2781</v>
      </c>
      <c r="H67" s="18" t="s">
        <v>55</v>
      </c>
      <c r="M67" s="18" t="s">
        <v>2856</v>
      </c>
      <c r="P67" s="18" t="s">
        <v>4166</v>
      </c>
      <c r="Q67" s="18">
        <f ca="1">IF($D67=1,VLOOKUP(1,INDIRECT(第1問問題レベル,0),IF(MOD(INT($C67*100),2)=1,2,3),0),IF($D67=2,VLOOKUP(2,INDIRECT(第2問問題レベル,0),IF(MOD(INT($C67*100),2)=1,2,3),0),IF($D67=3,VLOOKUP(3,INDIRECT(第3問問題レベル,0),IF(MOD(INT($C67*100),2)=1,2,3),0),IF($D67=4,VLOOKUP(4,INDIRECT(第4問問題レベル,0),IF(MOD(INT($C67*100),2)=1,2,3),0),IF($D67=5,VLOOKUP(5,INDIRECT(第5問問題レベル,0),IF(MOD(INT($C67*100),2)=1,2,3),0),IF($D67=6,VLOOKUP(6,INDIRECT(第6問問題レベル,0),IF(MOD(INT($C67*100),2)=1,2,3),0),0))))))</f>
        <v>0</v>
      </c>
      <c r="R67" s="18" t="s">
        <v>352</v>
      </c>
      <c r="S67" s="3" t="s">
        <v>57</v>
      </c>
      <c r="U67" s="18" t="s">
        <v>2942</v>
      </c>
      <c r="X67" s="18" t="s">
        <v>2645</v>
      </c>
      <c r="AA67" s="3" t="s">
        <v>524</v>
      </c>
      <c r="AJ67" s="3" t="str">
        <f t="shared" ca="1" si="1"/>
        <v>はこが　0はこ　あります。どのはこにもミニカーが　0だい　はいっています。ミニカーは、なんだい　ありますか。</v>
      </c>
    </row>
    <row r="68" spans="1:36" ht="42.75">
      <c r="A68" s="3" t="s">
        <v>258</v>
      </c>
      <c r="B68" s="3">
        <v>66</v>
      </c>
      <c r="C68" s="3">
        <f t="shared" ref="C68:C82" ca="1" si="35">RAND()</f>
        <v>0.27958878370299012</v>
      </c>
      <c r="D68" s="18">
        <f t="shared" ref="D68:D82" ca="1" si="36">RANK(C68,C$3:C$82,0)</f>
        <v>62</v>
      </c>
      <c r="E68" s="18" t="s">
        <v>4200</v>
      </c>
      <c r="F68" s="18">
        <f t="shared" ca="1" si="34"/>
        <v>0</v>
      </c>
      <c r="G68" s="3" t="s">
        <v>2789</v>
      </c>
      <c r="H68" s="18" t="s">
        <v>96</v>
      </c>
      <c r="I68" s="18"/>
      <c r="K68" s="18"/>
      <c r="M68" s="18" t="s">
        <v>4182</v>
      </c>
      <c r="N68" s="18">
        <f ca="1">IF($D68=1,VLOOKUP(1,INDIRECT(第1問問題レベル,0),IF(MOD(INT($C68*100),2)=1,2,3),0),IF($D68=2,VLOOKUP(2,INDIRECT(第2問問題レベル,0),IF(MOD(INT($C68*100),2)=1,2,3),0),IF($D68=3,VLOOKUP(3,INDIRECT(第3問問題レベル,0),IF(MOD(INT($C68*100),2)=1,2,3),0),IF($D68=4,VLOOKUP(4,INDIRECT(第4問問題レベル,0),IF(MOD(INT($C68*100),2)=1,2,3),0),IF($D68=5,VLOOKUP(5,INDIRECT(第5問問題レベル,0),IF(MOD(INT($C68*100),2)=1,2,3),0),IF($D68=6,VLOOKUP(6,INDIRECT(第6問問題レベル,0),IF(MOD(INT($C68*100),2)=1,2,3),0),0))))))</f>
        <v>0</v>
      </c>
      <c r="O68" s="3" t="s">
        <v>342</v>
      </c>
      <c r="P68" s="18" t="s">
        <v>2951</v>
      </c>
      <c r="S68" s="3" t="s">
        <v>57</v>
      </c>
      <c r="U68" s="18" t="s">
        <v>2948</v>
      </c>
      <c r="X68" s="18" t="s">
        <v>74</v>
      </c>
      <c r="AA68" s="18" t="s">
        <v>2865</v>
      </c>
      <c r="AJ68" s="3" t="str">
        <f t="shared" ca="1" si="1"/>
        <v>おにぎり　パックを　0パック　つくりました。どのパックにも　0こ　おにぎりが　はいっています。おにぎりは、ぜんぶで　何こ　ありますか。</v>
      </c>
    </row>
    <row r="69" spans="1:36" ht="42.75">
      <c r="A69" s="3" t="s">
        <v>258</v>
      </c>
      <c r="B69" s="3">
        <v>67</v>
      </c>
      <c r="C69" s="3">
        <f t="shared" ca="1" si="35"/>
        <v>0.62338881254263612</v>
      </c>
      <c r="D69" s="18">
        <f t="shared" ca="1" si="36"/>
        <v>37</v>
      </c>
      <c r="E69" s="18" t="s">
        <v>2952</v>
      </c>
      <c r="F69" s="18"/>
      <c r="H69" s="18" t="s">
        <v>4201</v>
      </c>
      <c r="I69" s="18">
        <f t="shared" ref="I69" ca="1" si="37">IF($D69=1,VLOOKUP(1,INDIRECT(第1問問題レベル,0),IF(MOD(INT($C69*100),2)=1,3,2),0),IF($D69=2,VLOOKUP(2,INDIRECT(第2問問題レベル,0),IF(MOD(INT($C69*100),2)=1,3,2),0),IF($D69=3,VLOOKUP(3,INDIRECT(第3問問題レベル,0),IF(MOD(INT($C69*100),2)=1,3,2),0),IF($D69=4,VLOOKUP(4,INDIRECT(第4問問題レベル,0),IF(MOD(INT($C69*100),2)=1,3,2),0),IF($D69=5,VLOOKUP(5,INDIRECT(第5問問題レベル,0),IF(MOD(INT($C69*100),2)=1,3,2),0),IF($D69=6,VLOOKUP(6,INDIRECT(第6問問題レベル,0),IF(MOD(INT($C69*100),2)=1,3,2),0),0))))))</f>
        <v>0</v>
      </c>
      <c r="J69" s="3" t="s">
        <v>2959</v>
      </c>
      <c r="K69" s="18" t="s">
        <v>2957</v>
      </c>
      <c r="M69" s="18" t="s">
        <v>2954</v>
      </c>
      <c r="N69" s="18"/>
      <c r="P69" s="18" t="s">
        <v>4167</v>
      </c>
      <c r="Q69" s="18">
        <f ca="1">IF($D69=1,VLOOKUP(1,INDIRECT(第1問問題レベル,0),IF(MOD(INT($C69*100),2)=1,2,3),0),IF($D69=2,VLOOKUP(2,INDIRECT(第2問問題レベル,0),IF(MOD(INT($C69*100),2)=1,2,3),0),IF($D69=3,VLOOKUP(3,INDIRECT(第3問問題レベル,0),IF(MOD(INT($C69*100),2)=1,2,3),0),IF($D69=4,VLOOKUP(4,INDIRECT(第4問問題レベル,0),IF(MOD(INT($C69*100),2)=1,2,3),0),IF($D69=5,VLOOKUP(5,INDIRECT(第5問問題レベル,0),IF(MOD(INT($C69*100),2)=1,2,3),0),IF($D69=6,VLOOKUP(6,INDIRECT(第6問問題レベル,0),IF(MOD(INT($C69*100),2)=1,2,3),0),0))))))</f>
        <v>0</v>
      </c>
      <c r="R69" s="3" t="s">
        <v>342</v>
      </c>
      <c r="S69" s="18" t="s">
        <v>2956</v>
      </c>
      <c r="U69" s="18" t="s">
        <v>2960</v>
      </c>
      <c r="X69" s="18" t="s">
        <v>2961</v>
      </c>
      <c r="AA69" s="18" t="s">
        <v>1675</v>
      </c>
      <c r="AC69" s="18"/>
      <c r="AF69" s="18"/>
      <c r="AI69" s="18"/>
      <c r="AJ69" s="3" t="str">
        <f t="shared" ca="1" si="1"/>
        <v>ケロピンが　けいとの　セーターを　0ちゃく　あみました。どのセーターにも　ボタンを　0こ　つけました。ボタンは、ぜんぶで　いくつですか。</v>
      </c>
    </row>
    <row r="70" spans="1:36" ht="57">
      <c r="A70" s="3" t="s">
        <v>258</v>
      </c>
      <c r="B70" s="3">
        <v>68</v>
      </c>
      <c r="C70" s="3">
        <f t="shared" ca="1" si="35"/>
        <v>0.91545931480803999</v>
      </c>
      <c r="D70" s="18">
        <f t="shared" ca="1" si="36"/>
        <v>8</v>
      </c>
      <c r="E70" s="18" t="s">
        <v>2963</v>
      </c>
      <c r="H70" s="18" t="s">
        <v>2964</v>
      </c>
      <c r="K70" s="18" t="s">
        <v>2965</v>
      </c>
      <c r="N70" s="18">
        <f t="shared" ref="N70" ca="1" si="38">IF($D70=1,VLOOKUP(1,INDIRECT(第1問問題レベル,0),IF(MOD(INT($C70*100),2)=1,3,2),0),IF($D70=2,VLOOKUP(2,INDIRECT(第2問問題レベル,0),IF(MOD(INT($C70*100),2)=1,3,2),0),IF($D70=3,VLOOKUP(3,INDIRECT(第3問問題レベル,0),IF(MOD(INT($C70*100),2)=1,3,2),0),IF($D70=4,VLOOKUP(4,INDIRECT(第4問問題レベル,0),IF(MOD(INT($C70*100),2)=1,3,2),0),IF($D70=5,VLOOKUP(5,INDIRECT(第5問問題レベル,0),IF(MOD(INT($C70*100),2)=1,3,2),0),IF($D70=6,VLOOKUP(6,INDIRECT(第6問問題レベル,0),IF(MOD(INT($C70*100),2)=1,3,2),0),0))))))</f>
        <v>0</v>
      </c>
      <c r="O70" s="3" t="s">
        <v>2786</v>
      </c>
      <c r="P70" s="18" t="s">
        <v>2842</v>
      </c>
      <c r="Q70" s="18">
        <f ca="1">IF($D70=1,VLOOKUP(1,INDIRECT(第1問問題レベル,0),IF(MOD(INT($C70*100),2)=1,2,3),0),IF($D70=2,VLOOKUP(2,INDIRECT(第2問問題レベル,0),IF(MOD(INT($C70*100),2)=1,2,3),0),IF($D70=3,VLOOKUP(3,INDIRECT(第3問問題レベル,0),IF(MOD(INT($C70*100),2)=1,2,3),0),IF($D70=4,VLOOKUP(4,INDIRECT(第4問問題レベル,0),IF(MOD(INT($C70*100),2)=1,2,3),0),IF($D70=5,VLOOKUP(5,INDIRECT(第5問問題レベル,0),IF(MOD(INT($C70*100),2)=1,2,3),0),IF($D70=6,VLOOKUP(6,INDIRECT(第6問問題レベル,0),IF(MOD(INT($C70*100),2)=1,2,3),0),0))))))</f>
        <v>0</v>
      </c>
      <c r="R70" s="3" t="s">
        <v>342</v>
      </c>
      <c r="S70" s="18" t="s">
        <v>2972</v>
      </c>
      <c r="U70" s="18" t="s">
        <v>1520</v>
      </c>
      <c r="X70" s="18" t="s">
        <v>351</v>
      </c>
      <c r="AA70" s="18" t="s">
        <v>2971</v>
      </c>
      <c r="AC70" s="18"/>
      <c r="AF70" s="18"/>
      <c r="AI70" s="18"/>
      <c r="AJ70" s="3" t="str">
        <f t="shared" ca="1" si="1"/>
        <v>おじいさんは、山で　くりを　ひろって　むらの　こどもたちに　あげます。0人の　こどもに　0こ　ずつ　あげます。くりは、なんこいるでしょう。</v>
      </c>
    </row>
    <row r="71" spans="1:36" ht="42.75">
      <c r="A71" s="3" t="s">
        <v>258</v>
      </c>
      <c r="B71" s="3">
        <v>69</v>
      </c>
      <c r="C71" s="3">
        <f t="shared" ca="1" si="35"/>
        <v>3.9969994667644504E-2</v>
      </c>
      <c r="D71" s="18">
        <f t="shared" ca="1" si="36"/>
        <v>77</v>
      </c>
      <c r="E71" s="18" t="s">
        <v>4202</v>
      </c>
      <c r="F71" s="18">
        <f t="shared" ref="F71:F74" ca="1" si="39">IF($D71=1,VLOOKUP(1,INDIRECT(第1問問題レベル,0),IF(MOD(INT($C71*100),2)=1,3,2),0),IF($D71=2,VLOOKUP(2,INDIRECT(第2問問題レベル,0),IF(MOD(INT($C71*100),2)=1,3,2),0),IF($D71=3,VLOOKUP(3,INDIRECT(第3問問題レベル,0),IF(MOD(INT($C71*100),2)=1,3,2),0),IF($D71=4,VLOOKUP(4,INDIRECT(第4問問題レベル,0),IF(MOD(INT($C71*100),2)=1,3,2),0),IF($D71=5,VLOOKUP(5,INDIRECT(第5問問題レベル,0),IF(MOD(INT($C71*100),2)=1,3,2),0),IF($D71=6,VLOOKUP(6,INDIRECT(第6問問題レベル,0),IF(MOD(INT($C71*100),2)=1,3,2),0),0))))))</f>
        <v>0</v>
      </c>
      <c r="G71" s="3" t="s">
        <v>2976</v>
      </c>
      <c r="H71" s="18" t="s">
        <v>54</v>
      </c>
      <c r="K71" s="18"/>
      <c r="M71" s="18" t="s">
        <v>4203</v>
      </c>
      <c r="N71" s="18">
        <f ca="1">IF($D71=1,VLOOKUP(1,INDIRECT(第1問問題レベル,0),IF(MOD(INT($C71*100),2)=1,2,3),0),IF($D71=2,VLOOKUP(2,INDIRECT(第2問問題レベル,0),IF(MOD(INT($C71*100),2)=1,2,3),0),IF($D71=3,VLOOKUP(3,INDIRECT(第3問問題レベル,0),IF(MOD(INT($C71*100),2)=1,2,3),0),IF($D71=4,VLOOKUP(4,INDIRECT(第4問問題レベル,0),IF(MOD(INT($C71*100),2)=1,2,3),0),IF($D71=5,VLOOKUP(5,INDIRECT(第5問問題レベル,0),IF(MOD(INT($C71*100),2)=1,2,3),0),IF($D71=6,VLOOKUP(6,INDIRECT(第6問問題レベル,0),IF(MOD(INT($C71*100),2)=1,2,3),0),0))))))</f>
        <v>0</v>
      </c>
      <c r="O71" s="3" t="s">
        <v>2813</v>
      </c>
      <c r="P71" s="18" t="s">
        <v>2981</v>
      </c>
      <c r="Q71" s="18"/>
      <c r="R71" s="18"/>
      <c r="S71" s="18"/>
      <c r="U71" s="18" t="s">
        <v>676</v>
      </c>
      <c r="X71" s="18" t="s">
        <v>2980</v>
      </c>
      <c r="AA71" s="18" t="s">
        <v>1295</v>
      </c>
      <c r="AJ71" s="3" t="str">
        <f t="shared" ca="1" si="1"/>
        <v>おサルさんが　0ひき　います。どのサルにも　0本　ずつ　あげました。なんぼんの　バナナを　あげましたか。</v>
      </c>
    </row>
    <row r="72" spans="1:36" ht="42.75">
      <c r="A72" s="3" t="s">
        <v>258</v>
      </c>
      <c r="B72" s="3">
        <v>70</v>
      </c>
      <c r="C72" s="3">
        <f t="shared" ca="1" si="35"/>
        <v>0.93739331835547446</v>
      </c>
      <c r="D72" s="18">
        <f t="shared" ca="1" si="36"/>
        <v>6</v>
      </c>
      <c r="E72" s="18" t="s">
        <v>4204</v>
      </c>
      <c r="F72" s="18">
        <f t="shared" ca="1" si="39"/>
        <v>1</v>
      </c>
      <c r="G72" s="3" t="s">
        <v>429</v>
      </c>
      <c r="H72" s="18" t="s">
        <v>117</v>
      </c>
      <c r="I72" s="18"/>
      <c r="J72" s="18"/>
      <c r="K72" s="18"/>
      <c r="M72" s="18" t="s">
        <v>4205</v>
      </c>
      <c r="N72" s="18">
        <f ca="1">IF($D72=1,VLOOKUP(1,INDIRECT(第1問問題レベル,0),IF(MOD(INT($C72*100),2)=1,2,3),0),IF($D72=2,VLOOKUP(2,INDIRECT(第2問問題レベル,0),IF(MOD(INT($C72*100),2)=1,2,3),0),IF($D72=3,VLOOKUP(3,INDIRECT(第3問問題レベル,0),IF(MOD(INT($C72*100),2)=1,2,3),0),IF($D72=4,VLOOKUP(4,INDIRECT(第4問問題レベル,0),IF(MOD(INT($C72*100),2)=1,2,3),0),IF($D72=5,VLOOKUP(5,INDIRECT(第5問問題レベル,0),IF(MOD(INT($C72*100),2)=1,2,3),0),IF($D72=6,VLOOKUP(6,INDIRECT(第6問問題レベル,0),IF(MOD(INT($C72*100),2)=1,2,3),0),0))))))</f>
        <v>8</v>
      </c>
      <c r="O72" s="3" t="s">
        <v>2813</v>
      </c>
      <c r="P72" s="18" t="s">
        <v>2776</v>
      </c>
      <c r="S72" s="18"/>
      <c r="U72" s="18" t="s">
        <v>676</v>
      </c>
      <c r="X72" s="18" t="s">
        <v>2988</v>
      </c>
      <c r="AA72" s="18" t="s">
        <v>2989</v>
      </c>
      <c r="AJ72" s="3" t="str">
        <f t="shared" ca="1" si="1"/>
        <v>きゅうりの　ふくろを　1ふくろ　かいました。どのふくろにも　8本　ずつ　はいっています。なんぼんのきゅうりをかいましたか。</v>
      </c>
    </row>
    <row r="73" spans="1:36" ht="71.25">
      <c r="A73" s="3" t="s">
        <v>258</v>
      </c>
      <c r="B73" s="3">
        <v>71</v>
      </c>
      <c r="C73" s="3">
        <f t="shared" ca="1" si="35"/>
        <v>0.18992231799462622</v>
      </c>
      <c r="D73" s="18">
        <f t="shared" ca="1" si="36"/>
        <v>68</v>
      </c>
      <c r="E73" s="18" t="s">
        <v>3702</v>
      </c>
      <c r="F73" s="18">
        <f t="shared" ca="1" si="39"/>
        <v>0</v>
      </c>
      <c r="G73" s="3" t="s">
        <v>352</v>
      </c>
      <c r="H73" s="18" t="s">
        <v>55</v>
      </c>
      <c r="I73" s="18"/>
      <c r="K73" s="18"/>
      <c r="M73" s="18" t="s">
        <v>4206</v>
      </c>
      <c r="N73" s="18">
        <f ca="1">IF($D73=1,VLOOKUP(1,INDIRECT(第1問問題レベル,0),IF(MOD(INT($C73*100),2)=1,2,3),0),IF($D73=2,VLOOKUP(2,INDIRECT(第2問問題レベル,0),IF(MOD(INT($C73*100),2)=1,2,3),0),IF($D73=3,VLOOKUP(3,INDIRECT(第3問問題レベル,0),IF(MOD(INT($C73*100),2)=1,2,3),0),IF($D73=4,VLOOKUP(4,INDIRECT(第4問問題レベル,0),IF(MOD(INT($C73*100),2)=1,2,3),0),IF($D73=5,VLOOKUP(5,INDIRECT(第5問問題レベル,0),IF(MOD(INT($C73*100),2)=1,2,3),0),IF($D73=6,VLOOKUP(6,INDIRECT(第6問問題レベル,0),IF(MOD(INT($C73*100),2)=1,2,3),0),0))))))</f>
        <v>0</v>
      </c>
      <c r="O73" s="3" t="s">
        <v>2772</v>
      </c>
      <c r="P73" s="18" t="s">
        <v>2995</v>
      </c>
      <c r="S73" s="18" t="s">
        <v>2996</v>
      </c>
      <c r="U73" s="18"/>
      <c r="X73" s="18"/>
      <c r="AA73" s="18"/>
      <c r="AJ73" s="3" t="str">
        <f t="shared" ca="1" si="1"/>
        <v>くるまが　0だい　あります。１だいに　0人　ずつ　のると　みんなで　なんにん　のれますか。</v>
      </c>
    </row>
    <row r="74" spans="1:36" ht="57">
      <c r="A74" s="3" t="s">
        <v>258</v>
      </c>
      <c r="B74" s="3">
        <v>72</v>
      </c>
      <c r="C74" s="3">
        <f t="shared" ca="1" si="35"/>
        <v>0.31047079712405512</v>
      </c>
      <c r="D74" s="18">
        <f t="shared" ca="1" si="36"/>
        <v>57</v>
      </c>
      <c r="E74" s="18" t="s">
        <v>4207</v>
      </c>
      <c r="F74" s="18">
        <f t="shared" ca="1" si="39"/>
        <v>0</v>
      </c>
      <c r="G74" s="3" t="s">
        <v>24</v>
      </c>
      <c r="H74" s="18" t="s">
        <v>55</v>
      </c>
      <c r="M74" s="18" t="s">
        <v>2997</v>
      </c>
      <c r="P74" s="18" t="s">
        <v>4172</v>
      </c>
      <c r="Q74" s="18">
        <f ca="1">IF($D74=1,VLOOKUP(1,INDIRECT(第1問問題レベル,0),IF(MOD(INT($C74*100),2)=1,2,3),0),IF($D74=2,VLOOKUP(2,INDIRECT(第2問問題レベル,0),IF(MOD(INT($C74*100),2)=1,2,3),0),IF($D74=3,VLOOKUP(3,INDIRECT(第3問問題レベル,0),IF(MOD(INT($C74*100),2)=1,2,3),0),IF($D74=4,VLOOKUP(4,INDIRECT(第4問問題レベル,0),IF(MOD(INT($C74*100),2)=1,2,3),0),IF($D74=5,VLOOKUP(5,INDIRECT(第5問問題レベル,0),IF(MOD(INT($C74*100),2)=1,2,3),0),IF($D74=6,VLOOKUP(6,INDIRECT(第6問問題レベル,0),IF(MOD(INT($C74*100),2)=1,2,3),0),0))))))</f>
        <v>0</v>
      </c>
      <c r="R74" s="3" t="s">
        <v>342</v>
      </c>
      <c r="S74" s="18" t="s">
        <v>2998</v>
      </c>
      <c r="U74" s="18" t="s">
        <v>3000</v>
      </c>
      <c r="AJ74" s="3" t="str">
        <f t="shared" ca="1" si="1"/>
        <v>がようしが　0まい　あります。いろがみで　ほしを　つくって　がようしに　0こ　ずつ　はります。ほしは　なんこ　いりますか。</v>
      </c>
    </row>
    <row r="75" spans="1:36" ht="85.5">
      <c r="A75" s="3" t="s">
        <v>258</v>
      </c>
      <c r="B75" s="3">
        <v>73</v>
      </c>
      <c r="C75" s="3">
        <f t="shared" ca="1" si="35"/>
        <v>0.38770109037349387</v>
      </c>
      <c r="D75" s="18">
        <f t="shared" ca="1" si="36"/>
        <v>51</v>
      </c>
      <c r="E75" s="18" t="s">
        <v>3007</v>
      </c>
      <c r="F75" s="18"/>
      <c r="H75" s="18" t="s">
        <v>3008</v>
      </c>
      <c r="K75" s="18" t="s">
        <v>3006</v>
      </c>
      <c r="M75" s="18" t="s">
        <v>1972</v>
      </c>
      <c r="N75" s="18">
        <f t="shared" ref="N75" ca="1" si="40">IF($D75=1,VLOOKUP(1,INDIRECT(第1問問題レベル,0),IF(MOD(INT($C75*100),2)=1,3,2),0),IF($D75=2,VLOOKUP(2,INDIRECT(第2問問題レベル,0),IF(MOD(INT($C75*100),2)=1,3,2),0),IF($D75=3,VLOOKUP(3,INDIRECT(第3問問題レベル,0),IF(MOD(INT($C75*100),2)=1,3,2),0),IF($D75=4,VLOOKUP(4,INDIRECT(第4問問題レベル,0),IF(MOD(INT($C75*100),2)=1,3,2),0),IF($D75=5,VLOOKUP(5,INDIRECT(第5問問題レベル,0),IF(MOD(INT($C75*100),2)=1,3,2),0),IF($D75=6,VLOOKUP(6,INDIRECT(第6問問題レベル,0),IF(MOD(INT($C75*100),2)=1,3,2),0),0))))))</f>
        <v>0</v>
      </c>
      <c r="O75" s="3" t="s">
        <v>429</v>
      </c>
      <c r="P75" s="18" t="s">
        <v>55</v>
      </c>
      <c r="U75" s="18" t="s">
        <v>4208</v>
      </c>
      <c r="V75" s="18">
        <f ca="1">IF($D75=1,VLOOKUP(1,INDIRECT(第1問問題レベル,0),IF(MOD(INT($C75*100),2)=1,2,3),0),IF($D75=2,VLOOKUP(2,INDIRECT(第2問問題レベル,0),IF(MOD(INT($C75*100),2)=1,2,3),0),IF($D75=3,VLOOKUP(3,INDIRECT(第3問問題レベル,0),IF(MOD(INT($C75*100),2)=1,2,3),0),IF($D75=4,VLOOKUP(4,INDIRECT(第4問問題レベル,0),IF(MOD(INT($C75*100),2)=1,2,3),0),IF($D75=5,VLOOKUP(5,INDIRECT(第5問問題レベル,0),IF(MOD(INT($C75*100),2)=1,2,3),0),IF($D75=6,VLOOKUP(6,INDIRECT(第6問問題レベル,0),IF(MOD(INT($C75*100),2)=1,2,3),0),0))))))</f>
        <v>0</v>
      </c>
      <c r="W75" s="3" t="s">
        <v>342</v>
      </c>
      <c r="X75" s="18" t="s">
        <v>3004</v>
      </c>
      <c r="AA75" s="18" t="s">
        <v>3005</v>
      </c>
      <c r="AJ75" s="3" t="str">
        <f t="shared" ca="1" si="1"/>
        <v>たろうくんは、ふくろに　どんぐりを　わけて　いれます。ふくろは、0ふくろ　あります。１ふくろに　0こ　いれるには、どんぐりは　ぜんぶで　いくつ　いりますか。</v>
      </c>
    </row>
    <row r="76" spans="1:36" ht="42.75">
      <c r="A76" s="3" t="s">
        <v>258</v>
      </c>
      <c r="B76" s="3">
        <v>74</v>
      </c>
      <c r="C76" s="3">
        <f t="shared" ca="1" si="35"/>
        <v>0.69853278564691712</v>
      </c>
      <c r="D76" s="18">
        <f t="shared" ca="1" si="36"/>
        <v>28</v>
      </c>
      <c r="F76" s="18">
        <f t="shared" ref="F76:F79" ca="1" si="41">IF($D76=1,VLOOKUP(1,INDIRECT(第1問問題レベル,0),IF(MOD(INT($C76*100),2)=1,3,2),0),IF($D76=2,VLOOKUP(2,INDIRECT(第2問問題レベル,0),IF(MOD(INT($C76*100),2)=1,3,2),0),IF($D76=3,VLOOKUP(3,INDIRECT(第3問問題レベル,0),IF(MOD(INT($C76*100),2)=1,3,2),0),IF($D76=4,VLOOKUP(4,INDIRECT(第4問問題レベル,0),IF(MOD(INT($C76*100),2)=1,3,2),0),IF($D76=5,VLOOKUP(5,INDIRECT(第5問問題レベル,0),IF(MOD(INT($C76*100),2)=1,3,2),0),IF($D76=6,VLOOKUP(6,INDIRECT(第6問問題レベル,0),IF(MOD(INT($C76*100),2)=1,3,2),0),0))))))</f>
        <v>0</v>
      </c>
      <c r="G76" s="3" t="s">
        <v>24</v>
      </c>
      <c r="H76" s="18" t="s">
        <v>4209</v>
      </c>
      <c r="I76" s="18">
        <f ca="1">IF($D76=1,VLOOKUP(1,INDIRECT(第1問問題レベル,0),IF(MOD(INT($C76*100),2)=1,2,3),0),IF($D76=2,VLOOKUP(2,INDIRECT(第2問問題レベル,0),IF(MOD(INT($C76*100),2)=1,2,3),0),IF($D76=3,VLOOKUP(3,INDIRECT(第3問問題レベル,0),IF(MOD(INT($C76*100),2)=1,2,3),0),IF($D76=4,VLOOKUP(4,INDIRECT(第4問問題レベル,0),IF(MOD(INT($C76*100),2)=1,2,3),0),IF($D76=5,VLOOKUP(5,INDIRECT(第5問問題レベル,0),IF(MOD(INT($C76*100),2)=1,2,3),0),IF($D76=6,VLOOKUP(6,INDIRECT(第6問問題レベル,0),IF(MOD(INT($C76*100),2)=1,2,3),0),0))))))</f>
        <v>0</v>
      </c>
      <c r="J76" s="3" t="s">
        <v>342</v>
      </c>
      <c r="K76" s="18" t="s">
        <v>2848</v>
      </c>
      <c r="M76" s="18" t="s">
        <v>2948</v>
      </c>
      <c r="N76" s="18"/>
      <c r="O76" s="18"/>
      <c r="P76" s="18" t="s">
        <v>3012</v>
      </c>
      <c r="S76" s="18"/>
      <c r="AJ76" s="3" t="str">
        <f t="shared" ca="1" si="1"/>
        <v>0まいの　おさらに　おにぎりを　0こずつ　いれます。おにぎりは、何こ　いるでしょう。</v>
      </c>
    </row>
    <row r="77" spans="1:36" ht="57">
      <c r="A77" s="3" t="s">
        <v>258</v>
      </c>
      <c r="B77" s="3">
        <v>75</v>
      </c>
      <c r="C77" s="3">
        <f t="shared" ca="1" si="35"/>
        <v>0.32439390783113298</v>
      </c>
      <c r="D77" s="18">
        <f t="shared" ca="1" si="36"/>
        <v>53</v>
      </c>
      <c r="E77" s="18" t="s">
        <v>4210</v>
      </c>
      <c r="F77" s="18">
        <f t="shared" ca="1" si="41"/>
        <v>0</v>
      </c>
      <c r="G77" s="3" t="s">
        <v>2813</v>
      </c>
      <c r="H77" s="18" t="s">
        <v>55</v>
      </c>
      <c r="I77" s="18"/>
      <c r="J77" s="18"/>
      <c r="K77" s="18"/>
      <c r="M77" s="18" t="s">
        <v>4175</v>
      </c>
      <c r="N77" s="18">
        <f ca="1">IF($D77=1,VLOOKUP(1,INDIRECT(第1問問題レベル,0),IF(MOD(INT($C77*100),2)=1,2,3),0),IF($D77=2,VLOOKUP(2,INDIRECT(第2問問題レベル,0),IF(MOD(INT($C77*100),2)=1,2,3),0),IF($D77=3,VLOOKUP(3,INDIRECT(第3問問題レベル,0),IF(MOD(INT($C77*100),2)=1,2,3),0),IF($D77=4,VLOOKUP(4,INDIRECT(第4問問題レベル,0),IF(MOD(INT($C77*100),2)=1,2,3),0),IF($D77=5,VLOOKUP(5,INDIRECT(第5問問題レベル,0),IF(MOD(INT($C77*100),2)=1,2,3),0),IF($D77=6,VLOOKUP(6,INDIRECT(第6問問題レベル,0),IF(MOD(INT($C77*100),2)=1,2,3),0),0))))))</f>
        <v>0</v>
      </c>
      <c r="O77" s="18" t="s">
        <v>342</v>
      </c>
      <c r="P77" s="18" t="s">
        <v>3013</v>
      </c>
      <c r="S77" s="18"/>
      <c r="U77" s="18" t="s">
        <v>3019</v>
      </c>
      <c r="X77" s="18" t="s">
        <v>3018</v>
      </c>
      <c r="AJ77" s="3" t="str">
        <f t="shared" ca="1" si="1"/>
        <v>クリスマスツリーが　0本　あります。１本の　クリスマスツリーに　0こ　ほしを　つけます。ほしは、ぜんぶで　何こ　いるでしょう。</v>
      </c>
    </row>
    <row r="78" spans="1:36" ht="42.75">
      <c r="A78" s="3" t="s">
        <v>258</v>
      </c>
      <c r="B78" s="3">
        <v>76</v>
      </c>
      <c r="C78" s="3">
        <f t="shared" ca="1" si="35"/>
        <v>0.69422423680233214</v>
      </c>
      <c r="D78" s="18">
        <f t="shared" ca="1" si="36"/>
        <v>29</v>
      </c>
      <c r="F78" s="18">
        <f t="shared" ca="1" si="41"/>
        <v>0</v>
      </c>
      <c r="G78" s="3" t="s">
        <v>2772</v>
      </c>
      <c r="H78" s="18" t="s">
        <v>3025</v>
      </c>
      <c r="I78" s="18"/>
      <c r="J78" s="18"/>
      <c r="K78" s="18" t="s">
        <v>3026</v>
      </c>
      <c r="M78" s="18" t="s">
        <v>4135</v>
      </c>
      <c r="N78" s="18">
        <f ca="1">IF($D78=1,VLOOKUP(1,INDIRECT(第1問問題レベル,0),IF(MOD(INT($C78*100),2)=1,2,3),0),IF($D78=2,VLOOKUP(2,INDIRECT(第2問問題レベル,0),IF(MOD(INT($C78*100),2)=1,2,3),0),IF($D78=3,VLOOKUP(3,INDIRECT(第3問問題レベル,0),IF(MOD(INT($C78*100),2)=1,2,3),0),IF($D78=4,VLOOKUP(4,INDIRECT(第4問問題レベル,0),IF(MOD(INT($C78*100),2)=1,2,3),0),IF($D78=5,VLOOKUP(5,INDIRECT(第5問問題レベル,0),IF(MOD(INT($C78*100),2)=1,2,3),0),IF($D78=6,VLOOKUP(6,INDIRECT(第6問問題レベル,0),IF(MOD(INT($C78*100),2)=1,2,3),0),0))))))</f>
        <v>0</v>
      </c>
      <c r="O78" s="18" t="s">
        <v>342</v>
      </c>
      <c r="P78" s="18" t="s">
        <v>2854</v>
      </c>
      <c r="S78" s="18"/>
      <c r="U78" s="18" t="s">
        <v>16</v>
      </c>
      <c r="V78" s="18"/>
      <c r="W78" s="18"/>
      <c r="X78" s="18" t="s">
        <v>3024</v>
      </c>
      <c r="AJ78" s="3" t="str">
        <f t="shared" ca="1" si="1"/>
        <v>0人の　こどもにりんごを　くばります。一人に　0こずつ　くばります。りんごは、なんこ　いるでしょう。</v>
      </c>
    </row>
    <row r="79" spans="1:36" ht="42.75">
      <c r="A79" s="3" t="s">
        <v>258</v>
      </c>
      <c r="B79" s="3">
        <v>77</v>
      </c>
      <c r="C79" s="3">
        <f t="shared" ca="1" si="35"/>
        <v>0.5106354802657963</v>
      </c>
      <c r="D79" s="18">
        <f t="shared" ca="1" si="36"/>
        <v>45</v>
      </c>
      <c r="E79" s="18" t="s">
        <v>545</v>
      </c>
      <c r="F79" s="18">
        <f t="shared" ca="1" si="41"/>
        <v>0</v>
      </c>
      <c r="G79" s="3" t="s">
        <v>2772</v>
      </c>
      <c r="H79" s="18" t="s">
        <v>3028</v>
      </c>
      <c r="I79" s="18"/>
      <c r="J79" s="18"/>
      <c r="K79" s="18" t="s">
        <v>4177</v>
      </c>
      <c r="M79" s="18"/>
      <c r="N79" s="18">
        <f ca="1">IF($D79=1,VLOOKUP(1,INDIRECT(第1問問題レベル,0),IF(MOD(INT($C79*100),2)=1,2,3),0),IF($D79=2,VLOOKUP(2,INDIRECT(第2問問題レベル,0),IF(MOD(INT($C79*100),2)=1,2,3),0),IF($D79=3,VLOOKUP(3,INDIRECT(第3問問題レベル,0),IF(MOD(INT($C79*100),2)=1,2,3),0),IF($D79=4,VLOOKUP(4,INDIRECT(第4問問題レベル,0),IF(MOD(INT($C79*100),2)=1,2,3),0),IF($D79=5,VLOOKUP(5,INDIRECT(第5問問題レベル,0),IF(MOD(INT($C79*100),2)=1,2,3),0),IF($D79=6,VLOOKUP(6,INDIRECT(第6問問題レベル,0),IF(MOD(INT($C79*100),2)=1,2,3),0),0))))))</f>
        <v>0</v>
      </c>
      <c r="O79" s="18" t="s">
        <v>342</v>
      </c>
      <c r="P79" s="18" t="s">
        <v>3033</v>
      </c>
      <c r="U79" s="18" t="s">
        <v>366</v>
      </c>
      <c r="X79" s="18" t="s">
        <v>3032</v>
      </c>
      <c r="AA79" s="18" t="s">
        <v>1295</v>
      </c>
      <c r="AJ79" s="3" t="str">
        <f t="shared" ca="1" si="1"/>
        <v>けんたくんは、0人の　ともだちにイチゴを　一人に　0こずつ　あげました。なんこの　いちごを　あげましたか。</v>
      </c>
    </row>
    <row r="80" spans="1:36" ht="42.75">
      <c r="A80" s="3" t="s">
        <v>258</v>
      </c>
      <c r="B80" s="3">
        <v>78</v>
      </c>
      <c r="C80" s="3">
        <f t="shared" ca="1" si="35"/>
        <v>0.91477576282830553</v>
      </c>
      <c r="D80" s="18">
        <f t="shared" ca="1" si="36"/>
        <v>9</v>
      </c>
      <c r="E80" s="18" t="s">
        <v>3037</v>
      </c>
      <c r="F80" s="18"/>
      <c r="H80" s="18" t="s">
        <v>4211</v>
      </c>
      <c r="I80" s="18">
        <f t="shared" ref="I80" ca="1" si="42">IF($D80=1,VLOOKUP(1,INDIRECT(第1問問題レベル,0),IF(MOD(INT($C80*100),2)=1,3,2),0),IF($D80=2,VLOOKUP(2,INDIRECT(第2問問題レベル,0),IF(MOD(INT($C80*100),2)=1,3,2),0),IF($D80=3,VLOOKUP(3,INDIRECT(第3問問題レベル,0),IF(MOD(INT($C80*100),2)=1,3,2),0),IF($D80=4,VLOOKUP(4,INDIRECT(第4問問題レベル,0),IF(MOD(INT($C80*100),2)=1,3,2),0),IF($D80=5,VLOOKUP(5,INDIRECT(第5問問題レベル,0),IF(MOD(INT($C80*100),2)=1,3,2),0),IF($D80=6,VLOOKUP(6,INDIRECT(第6問問題レベル,0),IF(MOD(INT($C80*100),2)=1,3,2),0),0))))))</f>
        <v>0</v>
      </c>
      <c r="J80" s="18" t="s">
        <v>429</v>
      </c>
      <c r="K80" s="18" t="s">
        <v>55</v>
      </c>
      <c r="M80" s="18" t="s">
        <v>3038</v>
      </c>
      <c r="N80" s="18"/>
      <c r="O80" s="18"/>
      <c r="P80" s="18" t="s">
        <v>4212</v>
      </c>
      <c r="Q80" s="18">
        <f ca="1">IF($D80=1,VLOOKUP(1,INDIRECT(第1問問題レベル,0),IF(MOD(INT($C80*100),2)=1,2,3),0),IF($D80=2,VLOOKUP(2,INDIRECT(第2問問題レベル,0),IF(MOD(INT($C80*100),2)=1,2,3),0),IF($D80=3,VLOOKUP(3,INDIRECT(第3問問題レベル,0),IF(MOD(INT($C80*100),2)=1,2,3),0),IF($D80=4,VLOOKUP(4,INDIRECT(第4問問題レベル,0),IF(MOD(INT($C80*100),2)=1,2,3),0),IF($D80=5,VLOOKUP(5,INDIRECT(第5問問題レベル,0),IF(MOD(INT($C80*100),2)=1,2,3),0),IF($D80=6,VLOOKUP(6,INDIRECT(第6問問題レベル,0),IF(MOD(INT($C80*100),2)=1,2,3),0),0))))))</f>
        <v>0</v>
      </c>
      <c r="R80" s="3" t="s">
        <v>2813</v>
      </c>
      <c r="S80" s="18" t="s">
        <v>2776</v>
      </c>
      <c r="U80" s="18" t="s">
        <v>3035</v>
      </c>
      <c r="X80" s="18" t="s">
        <v>3036</v>
      </c>
      <c r="AJ80" s="3" t="str">
        <f t="shared" ca="1" si="1"/>
        <v>ストローが　はいった　ふくろが　0ふくろ　あります。どの　ふくろにも　ストローが　0本　ずつ　はいっています。ストローは、何本　ありますか。</v>
      </c>
    </row>
    <row r="81" spans="1:36" ht="28.5">
      <c r="A81" s="3" t="s">
        <v>258</v>
      </c>
      <c r="B81" s="3">
        <v>79</v>
      </c>
      <c r="C81" s="3">
        <f t="shared" ca="1" si="35"/>
        <v>0.95474407366588887</v>
      </c>
      <c r="D81" s="18">
        <f t="shared" ca="1" si="36"/>
        <v>4</v>
      </c>
      <c r="F81" s="18">
        <f t="shared" ref="F81" ca="1" si="43">IF($D81=1,VLOOKUP(1,INDIRECT(第1問問題レベル,0),IF(MOD(INT($C81*100),2)=1,3,2),0),IF($D81=2,VLOOKUP(2,INDIRECT(第2問問題レベル,0),IF(MOD(INT($C81*100),2)=1,3,2),0),IF($D81=3,VLOOKUP(3,INDIRECT(第3問問題レベル,0),IF(MOD(INT($C81*100),2)=1,3,2),0),IF($D81=4,VLOOKUP(4,INDIRECT(第4問問題レベル,0),IF(MOD(INT($C81*100),2)=1,3,2),0),IF($D81=5,VLOOKUP(5,INDIRECT(第5問問題レベル,0),IF(MOD(INT($C81*100),2)=1,3,2),0),IF($D81=6,VLOOKUP(6,INDIRECT(第6問問題レベル,0),IF(MOD(INT($C81*100),2)=1,3,2),0),0))))))</f>
        <v>4</v>
      </c>
      <c r="G81" s="3" t="s">
        <v>2772</v>
      </c>
      <c r="H81" s="18" t="s">
        <v>3045</v>
      </c>
      <c r="I81" s="18"/>
      <c r="J81" s="18"/>
      <c r="K81" s="18" t="s">
        <v>26</v>
      </c>
      <c r="M81" s="18" t="s">
        <v>4135</v>
      </c>
      <c r="N81" s="18">
        <f ca="1">IF($D81=1,VLOOKUP(1,INDIRECT(第1問問題レベル,0),IF(MOD(INT($C81*100),2)=1,2,3),0),IF($D81=2,VLOOKUP(2,INDIRECT(第2問問題レベル,0),IF(MOD(INT($C81*100),2)=1,2,3),0),IF($D81=3,VLOOKUP(3,INDIRECT(第3問問題レベル,0),IF(MOD(INT($C81*100),2)=1,2,3),0),IF($D81=4,VLOOKUP(4,INDIRECT(第4問問題レベル,0),IF(MOD(INT($C81*100),2)=1,2,3),0),IF($D81=5,VLOOKUP(5,INDIRECT(第5問問題レベル,0),IF(MOD(INT($C81*100),2)=1,2,3),0),IF($D81=6,VLOOKUP(6,INDIRECT(第6問問題レベル,0),IF(MOD(INT($C81*100),2)=1,2,3),0),0))))))</f>
        <v>8</v>
      </c>
      <c r="O81" s="18" t="s">
        <v>24</v>
      </c>
      <c r="P81" s="18" t="s">
        <v>3046</v>
      </c>
      <c r="S81" s="18" t="s">
        <v>3026</v>
      </c>
      <c r="U81" s="18" t="s">
        <v>1234</v>
      </c>
      <c r="X81" s="18" t="s">
        <v>359</v>
      </c>
      <c r="AA81" s="3" t="s">
        <v>2795</v>
      </c>
      <c r="AJ81" s="3" t="str">
        <f t="shared" ca="1" si="1"/>
        <v>4人の　ともだちがいます。一人に　8まいずつ　おりがみを　くばります。おりがみは、なんまい　いりますか。</v>
      </c>
    </row>
    <row r="82" spans="1:36" ht="28.5">
      <c r="A82" s="3" t="s">
        <v>258</v>
      </c>
      <c r="B82" s="3">
        <v>80</v>
      </c>
      <c r="C82" s="3">
        <f t="shared" ca="1" si="35"/>
        <v>0.70102840970669289</v>
      </c>
      <c r="D82" s="18">
        <f t="shared" ca="1" si="36"/>
        <v>27</v>
      </c>
      <c r="E82" s="18" t="s">
        <v>3057</v>
      </c>
      <c r="H82" s="18" t="s">
        <v>3058</v>
      </c>
      <c r="I82" s="18">
        <f t="shared" ref="I82" ca="1" si="44">IF($D82=1,VLOOKUP(1,INDIRECT(第1問問題レベル,0),IF(MOD(INT($C82*100),2)=1,3,2),0),IF($D82=2,VLOOKUP(2,INDIRECT(第2問問題レベル,0),IF(MOD(INT($C82*100),2)=1,3,2),0),IF($D82=3,VLOOKUP(3,INDIRECT(第3問問題レベル,0),IF(MOD(INT($C82*100),2)=1,3,2),0),IF($D82=4,VLOOKUP(4,INDIRECT(第4問問題レベル,0),IF(MOD(INT($C82*100),2)=1,3,2),0),IF($D82=5,VLOOKUP(5,INDIRECT(第5問問題レベル,0),IF(MOD(INT($C82*100),2)=1,3,2),0),IF($D82=6,VLOOKUP(6,INDIRECT(第6問問題レベル,0),IF(MOD(INT($C82*100),2)=1,3,2),0),0))))))</f>
        <v>0</v>
      </c>
      <c r="J82" s="3" t="s">
        <v>2781</v>
      </c>
      <c r="K82" s="18" t="s">
        <v>55</v>
      </c>
      <c r="M82" s="18" t="s">
        <v>4163</v>
      </c>
      <c r="N82" s="18">
        <f ca="1">IF($D82=1,VLOOKUP(1,INDIRECT(第1問問題レベル,0),IF(MOD(INT($C82*100),2)=1,2,3),0),IF($D82=2,VLOOKUP(2,INDIRECT(第2問問題レベル,0),IF(MOD(INT($C82*100),2)=1,2,3),0),IF($D82=3,VLOOKUP(3,INDIRECT(第3問問題レベル,0),IF(MOD(INT($C82*100),2)=1,2,3),0),IF($D82=4,VLOOKUP(4,INDIRECT(第4問問題レベル,0),IF(MOD(INT($C82*100),2)=1,2,3),0),IF($D82=5,VLOOKUP(5,INDIRECT(第5問問題レベル,0),IF(MOD(INT($C82*100),2)=1,2,3),0),IF($D82=6,VLOOKUP(6,INDIRECT(第6問問題レベル,0),IF(MOD(INT($C82*100),2)=1,2,3),0),0))))))</f>
        <v>0</v>
      </c>
      <c r="O82" s="18" t="s">
        <v>342</v>
      </c>
      <c r="P82" s="18" t="s">
        <v>3050</v>
      </c>
      <c r="S82" s="3" t="s">
        <v>2835</v>
      </c>
      <c r="U82" s="18" t="s">
        <v>3055</v>
      </c>
      <c r="X82" s="18" t="s">
        <v>1211</v>
      </c>
      <c r="AA82" s="3" t="s">
        <v>524</v>
      </c>
      <c r="AJ82" s="3" t="str">
        <f t="shared" ca="1" si="1"/>
        <v>トマトの　はこが、0はこ　あります。どのはこにも　0こずつ　トマトがはいっています。トマトは、ぜんぶで　なんこ　ありますか。</v>
      </c>
    </row>
    <row r="83" spans="1:36">
      <c r="D83" s="18"/>
      <c r="F83" s="18"/>
      <c r="H83" s="18"/>
      <c r="I83" s="18"/>
      <c r="J83" s="18"/>
      <c r="K83" s="18"/>
      <c r="M83" s="18"/>
      <c r="N83" s="18"/>
      <c r="O83" s="18"/>
      <c r="P83" s="18"/>
      <c r="S83" s="18"/>
      <c r="U83" s="18"/>
      <c r="V83" s="18"/>
      <c r="X83" s="18"/>
      <c r="AA83" s="18"/>
      <c r="AC83" s="18"/>
      <c r="AF83" s="18"/>
      <c r="AI83" s="18"/>
      <c r="AJ83" s="3" t="str">
        <f t="shared" si="1"/>
        <v/>
      </c>
    </row>
    <row r="84" spans="1:36" ht="57">
      <c r="A84" s="3" t="s">
        <v>3140</v>
      </c>
      <c r="B84" s="3">
        <v>1</v>
      </c>
      <c r="C84" s="3">
        <f ca="1">RAND()</f>
        <v>0.20097246506888466</v>
      </c>
      <c r="D84" s="18">
        <f ca="1">RANK(C84,C$84:C$103,0)</f>
        <v>17</v>
      </c>
      <c r="E84" s="18" t="s">
        <v>3061</v>
      </c>
      <c r="F84" s="18"/>
      <c r="H84" s="18" t="s">
        <v>3062</v>
      </c>
      <c r="I84" s="18"/>
      <c r="J84" s="18"/>
      <c r="K84" s="18"/>
      <c r="M84" s="18" t="s">
        <v>4213</v>
      </c>
      <c r="N84" s="18">
        <f ca="1">IF($D84=1,VLOOKUP(1,INDIRECT(第1問問題レベル,0),IF(MOD(INT($C84*100),2)=1,2,3),0),IF($D84=2,VLOOKUP(2,INDIRECT(第2問問題レベル,0),IF(MOD(INT($C84*100),2)=1,2,3),0),IF($D84=3,VLOOKUP(3,INDIRECT(第3問問題レベル,0),IF(MOD(INT($C84*100),2)=1,2,3),0),IF($D84=4,VLOOKUP(4,INDIRECT(第4問問題レベル,0),IF(MOD(INT($C84*100),2)=1,2,3),0),IF($D84=5,VLOOKUP(5,INDIRECT(第5問問題レベル,0),IF(MOD(INT($C84*100),2)=1,2,3),0),IF($D84=6,VLOOKUP(6,INDIRECT(第6問問題レベル,0),IF(MOD(INT($C84*100),2)=1,2,3),0),0))))))</f>
        <v>0</v>
      </c>
      <c r="O84" s="18" t="s">
        <v>3059</v>
      </c>
      <c r="P84" s="18" t="s">
        <v>3063</v>
      </c>
      <c r="S84" s="18"/>
      <c r="U84" s="18"/>
      <c r="V84" s="18">
        <f t="shared" ref="V84" ca="1" si="45">IF($D84=1,VLOOKUP(1,INDIRECT(第1問問題レベル,0),IF(MOD(INT($C84*100),2)=1,3,2),0),IF($D84=2,VLOOKUP(2,INDIRECT(第2問問題レベル,0),IF(MOD(INT($C84*100),2)=1,3,2),0),IF($D84=3,VLOOKUP(3,INDIRECT(第3問問題レベル,0),IF(MOD(INT($C84*100),2)=1,3,2),0),IF($D84=4,VLOOKUP(4,INDIRECT(第4問問題レベル,0),IF(MOD(INT($C84*100),2)=1,3,2),0),IF($D84=5,VLOOKUP(5,INDIRECT(第5問問題レベル,0),IF(MOD(INT($C84*100),2)=1,3,2),0),IF($D84=6,VLOOKUP(6,INDIRECT(第6問問題レベル,0),IF(MOD(INT($C84*100),2)=1,3,2),0),0))))))</f>
        <v>0</v>
      </c>
      <c r="W84" s="3" t="s">
        <v>3040</v>
      </c>
      <c r="X84" s="18" t="s">
        <v>3064</v>
      </c>
      <c r="AA84" s="18"/>
      <c r="AC84" s="18" t="s">
        <v>3065</v>
      </c>
      <c r="AF84" s="18" t="s">
        <v>3066</v>
      </c>
      <c r="AI84" s="18"/>
      <c r="AJ84" s="3" t="str">
        <f t="shared" ca="1" si="1"/>
        <v>ビスケットが　あります。おさらに　0こずつ　わけると、0まいの　おさらが　いりました。ビスケットは、なんこ　ありますか。</v>
      </c>
    </row>
    <row r="85" spans="1:36" ht="28.5">
      <c r="A85" s="3" t="s">
        <v>3140</v>
      </c>
      <c r="B85" s="3">
        <v>2</v>
      </c>
      <c r="C85" s="3">
        <f t="shared" ref="C85:C103" ca="1" si="46">RAND()</f>
        <v>0.82487193140565784</v>
      </c>
      <c r="D85" s="18">
        <f t="shared" ref="D85:D103" ca="1" si="47">RANK(C85,C$84:C$103,0)</f>
        <v>4</v>
      </c>
      <c r="E85" s="18" t="s">
        <v>4214</v>
      </c>
      <c r="F85" s="18">
        <f ca="1">IF($D85=1,VLOOKUP(1,INDIRECT(第1問問題レベル,0),IF(MOD(INT($C85*100),2)=1,2,3),0),IF($D85=2,VLOOKUP(2,INDIRECT(第2問問題レベル,0),IF(MOD(INT($C85*100),2)=1,2,3),0),IF($D85=3,VLOOKUP(3,INDIRECT(第3問問題レベル,0),IF(MOD(INT($C85*100),2)=1,2,3),0),IF($D85=4,VLOOKUP(4,INDIRECT(第4問問題レベル,0),IF(MOD(INT($C85*100),2)=1,2,3),0),IF($D85=5,VLOOKUP(5,INDIRECT(第5問問題レベル,0),IF(MOD(INT($C85*100),2)=1,2,3),0),IF($D85=6,VLOOKUP(6,INDIRECT(第6問問題レベル,0),IF(MOD(INT($C85*100),2)=1,2,3),0),0))))))</f>
        <v>4</v>
      </c>
      <c r="G85" s="18" t="s">
        <v>3072</v>
      </c>
      <c r="H85" s="18" t="s">
        <v>3095</v>
      </c>
      <c r="I85" s="18">
        <f t="shared" ref="I85:I87" ca="1" si="48">IF($D85=1,VLOOKUP(1,INDIRECT(第1問問題レベル,0),IF(MOD(INT($C85*100),2)=1,3,2),0),IF($D85=2,VLOOKUP(2,INDIRECT(第2問問題レベル,0),IF(MOD(INT($C85*100),2)=1,3,2),0),IF($D85=3,VLOOKUP(3,INDIRECT(第3問問題レベル,0),IF(MOD(INT($C85*100),2)=1,3,2),0),IF($D85=4,VLOOKUP(4,INDIRECT(第4問問題レベル,0),IF(MOD(INT($C85*100),2)=1,3,2),0),IF($D85=5,VLOOKUP(5,INDIRECT(第5問問題レベル,0),IF(MOD(INT($C85*100),2)=1,3,2),0),IF($D85=6,VLOOKUP(6,INDIRECT(第6問問題レベル,0),IF(MOD(INT($C85*100),2)=1,3,2),0),0))))))</f>
        <v>8</v>
      </c>
      <c r="J85" s="18" t="s">
        <v>3073</v>
      </c>
      <c r="K85" s="18" t="s">
        <v>3081</v>
      </c>
      <c r="M85" s="18" t="s">
        <v>3082</v>
      </c>
      <c r="N85" s="18"/>
      <c r="O85" s="18"/>
      <c r="P85" s="18" t="s">
        <v>3083</v>
      </c>
      <c r="Q85" s="18"/>
      <c r="S85" s="18" t="s">
        <v>3084</v>
      </c>
      <c r="U85" s="18"/>
      <c r="V85" s="18"/>
      <c r="X85" s="18"/>
      <c r="AA85" s="18"/>
      <c r="AC85" s="18"/>
      <c r="AF85" s="18"/>
      <c r="AI85" s="18"/>
      <c r="AJ85" s="3" t="str">
        <f t="shared" ca="1" si="1"/>
        <v>長いリボンを　4ｃｍずつ　はこぶと8本に　わけます。何ｃｍのリボンがいりますか。</v>
      </c>
    </row>
    <row r="86" spans="1:36" ht="57">
      <c r="A86" s="3" t="s">
        <v>3140</v>
      </c>
      <c r="B86" s="3">
        <v>3</v>
      </c>
      <c r="C86" s="3">
        <f t="shared" ca="1" si="46"/>
        <v>0.55841907994168227</v>
      </c>
      <c r="D86" s="18">
        <f t="shared" ca="1" si="47"/>
        <v>11</v>
      </c>
      <c r="E86" s="18" t="s">
        <v>4215</v>
      </c>
      <c r="F86" s="18">
        <f ca="1">IF($D86=1,VLOOKUP(1,INDIRECT(第1問問題レベル,0),IF(MOD(INT($C86*100),2)=1,2,3),0),IF($D86=2,VLOOKUP(2,INDIRECT(第2問問題レベル,0),IF(MOD(INT($C86*100),2)=1,2,3),0),IF($D86=3,VLOOKUP(3,INDIRECT(第3問問題レベル,0),IF(MOD(INT($C86*100),2)=1,2,3),0),IF($D86=4,VLOOKUP(4,INDIRECT(第4問問題レベル,0),IF(MOD(INT($C86*100),2)=1,2,3),0),IF($D86=5,VLOOKUP(5,INDIRECT(第5問問題レベル,0),IF(MOD(INT($C86*100),2)=1,2,3),0),IF($D86=6,VLOOKUP(6,INDIRECT(第6問問題レベル,0),IF(MOD(INT($C86*100),2)=1,2,3),0),0))))))</f>
        <v>0</v>
      </c>
      <c r="G86" s="18" t="s">
        <v>3088</v>
      </c>
      <c r="H86" s="18" t="s">
        <v>3095</v>
      </c>
      <c r="I86" s="18">
        <f t="shared" ca="1" si="48"/>
        <v>0</v>
      </c>
      <c r="J86" s="18" t="s">
        <v>3073</v>
      </c>
      <c r="K86" s="18" t="s">
        <v>3085</v>
      </c>
      <c r="M86" s="18" t="s">
        <v>3086</v>
      </c>
      <c r="N86" s="18"/>
      <c r="O86" s="18"/>
      <c r="P86" s="18" t="s">
        <v>3087</v>
      </c>
      <c r="Q86" s="18"/>
      <c r="S86" s="18" t="s">
        <v>3089</v>
      </c>
      <c r="U86" s="18"/>
      <c r="V86" s="18"/>
      <c r="X86" s="18"/>
      <c r="AA86" s="18"/>
      <c r="AC86" s="18"/>
      <c r="AF86" s="18"/>
      <c r="AI86" s="18"/>
      <c r="AJ86" s="3" t="str">
        <f t="shared" ca="1" si="1"/>
        <v>たくさんの　おちゃを　0ｄLずつ　はこぶと0本の　すいとうに　わけます。おちゃは、何ｄLわかせば　いいでしょう。</v>
      </c>
    </row>
    <row r="87" spans="1:36" ht="42.75">
      <c r="A87" s="3" t="s">
        <v>3140</v>
      </c>
      <c r="B87" s="3">
        <v>4</v>
      </c>
      <c r="C87" s="3">
        <f t="shared" ca="1" si="46"/>
        <v>0.60540437085014986</v>
      </c>
      <c r="D87" s="18">
        <f t="shared" ca="1" si="47"/>
        <v>9</v>
      </c>
      <c r="E87" s="18" t="s">
        <v>4216</v>
      </c>
      <c r="F87" s="18">
        <f ca="1">IF($D87=1,VLOOKUP(1,INDIRECT(第1問問題レベル,0),IF(MOD(INT($C87*100),2)=1,2,3),0),IF($D87=2,VLOOKUP(2,INDIRECT(第2問問題レベル,0),IF(MOD(INT($C87*100),2)=1,2,3),0),IF($D87=3,VLOOKUP(3,INDIRECT(第3問問題レベル,0),IF(MOD(INT($C87*100),2)=1,2,3),0),IF($D87=4,VLOOKUP(4,INDIRECT(第4問問題レベル,0),IF(MOD(INT($C87*100),2)=1,2,3),0),IF($D87=5,VLOOKUP(5,INDIRECT(第5問問題レベル,0),IF(MOD(INT($C87*100),2)=1,2,3),0),IF($D87=6,VLOOKUP(6,INDIRECT(第6問問題レベル,0),IF(MOD(INT($C87*100),2)=1,2,3),0),0))))))</f>
        <v>0</v>
      </c>
      <c r="G87" s="18" t="s">
        <v>3094</v>
      </c>
      <c r="H87" s="18" t="s">
        <v>4217</v>
      </c>
      <c r="I87" s="18">
        <f t="shared" ca="1" si="48"/>
        <v>0</v>
      </c>
      <c r="J87" s="18" t="s">
        <v>3096</v>
      </c>
      <c r="K87" s="18" t="s">
        <v>3097</v>
      </c>
      <c r="M87" s="18" t="s">
        <v>3098</v>
      </c>
      <c r="N87" s="18"/>
      <c r="O87" s="18"/>
      <c r="P87" s="18" t="s">
        <v>3099</v>
      </c>
      <c r="Q87" s="18"/>
      <c r="S87" s="18" t="s">
        <v>3060</v>
      </c>
      <c r="U87" s="18"/>
      <c r="V87" s="18"/>
      <c r="X87" s="18"/>
      <c r="AA87" s="18"/>
      <c r="AC87" s="18"/>
      <c r="AF87" s="18"/>
      <c r="AI87" s="18"/>
      <c r="AJ87" s="3" t="str">
        <f t="shared" ca="1" si="1"/>
        <v>たくさんの　いすを　0きゃくずつ　はこぶと　0かいで　はこべました。いすは、何きゃく　ありますか。</v>
      </c>
    </row>
    <row r="88" spans="1:36" ht="42.75">
      <c r="A88" s="3" t="s">
        <v>3140</v>
      </c>
      <c r="B88" s="3">
        <v>5</v>
      </c>
      <c r="C88" s="3">
        <f t="shared" ca="1" si="46"/>
        <v>0.5160840385610882</v>
      </c>
      <c r="D88" s="18">
        <f t="shared" ca="1" si="47"/>
        <v>12</v>
      </c>
      <c r="E88" s="18" t="s">
        <v>3141</v>
      </c>
      <c r="F88" s="18"/>
      <c r="G88" s="18"/>
      <c r="H88" s="18" t="s">
        <v>3121</v>
      </c>
      <c r="J88" s="18"/>
      <c r="K88" s="18" t="s">
        <v>3103</v>
      </c>
      <c r="L88" s="18"/>
      <c r="M88" s="18" t="s">
        <v>3075</v>
      </c>
      <c r="N88" s="18">
        <f ca="1">IF($D88=1,VLOOKUP(1,INDIRECT(第1問問題レベル,0),IF(MOD(INT($C88*100),2)=1,2,3),0),IF($D88=2,VLOOKUP(2,INDIRECT(第2問問題レベル,0),IF(MOD(INT($C88*100),2)=1,2,3),0),IF($D88=3,VLOOKUP(3,INDIRECT(第3問問題レベル,0),IF(MOD(INT($C88*100),2)=1,2,3),0),IF($D88=4,VLOOKUP(4,INDIRECT(第4問問題レベル,0),IF(MOD(INT($C88*100),2)=1,2,3),0),IF($D88=5,VLOOKUP(5,INDIRECT(第5問問題レベル,0),IF(MOD(INT($C88*100),2)=1,2,3),0),IF($D88=6,VLOOKUP(6,INDIRECT(第6問問題レベル,0),IF(MOD(INT($C88*100),2)=1,2,3),0),0))))))</f>
        <v>0</v>
      </c>
      <c r="O88" s="3" t="s">
        <v>3104</v>
      </c>
      <c r="P88" s="18" t="s">
        <v>4218</v>
      </c>
      <c r="Q88" s="18">
        <f t="shared" ref="Q88" ca="1" si="49">IF($D88=1,VLOOKUP(1,INDIRECT(第1問問題レベル,0),IF(MOD(INT($C88*100),2)=1,3,2),0),IF($D88=2,VLOOKUP(2,INDIRECT(第2問問題レベル,0),IF(MOD(INT($C88*100),2)=1,3,2),0),IF($D88=3,VLOOKUP(3,INDIRECT(第3問問題レベル,0),IF(MOD(INT($C88*100),2)=1,3,2),0),IF($D88=4,VLOOKUP(4,INDIRECT(第4問問題レベル,0),IF(MOD(INT($C88*100),2)=1,3,2),0),IF($D88=5,VLOOKUP(5,INDIRECT(第5問問題レベル,0),IF(MOD(INT($C88*100),2)=1,3,2),0),IF($D88=6,VLOOKUP(6,INDIRECT(第6問問題レベル,0),IF(MOD(INT($C88*100),2)=1,3,2),0),0))))))</f>
        <v>0</v>
      </c>
      <c r="R88" s="18" t="s">
        <v>3073</v>
      </c>
      <c r="S88" s="18" t="s">
        <v>3120</v>
      </c>
      <c r="U88" s="18" t="s">
        <v>3105</v>
      </c>
      <c r="X88" s="18" t="s">
        <v>3106</v>
      </c>
      <c r="AI88" s="18"/>
      <c r="AJ88" s="3" t="str">
        <f t="shared" ca="1" si="1"/>
        <v>おなじ　ながさのロープを　何本かつくりました。1本の　ながさは、0ｍで　0本できました。ロープの　ながさは、何ｍ　ですか。</v>
      </c>
    </row>
    <row r="89" spans="1:36" ht="42.75">
      <c r="A89" s="3" t="s">
        <v>3140</v>
      </c>
      <c r="B89" s="3">
        <v>6</v>
      </c>
      <c r="C89" s="3">
        <f t="shared" ca="1" si="46"/>
        <v>7.3966121052920664E-2</v>
      </c>
      <c r="D89" s="18">
        <f t="shared" ca="1" si="47"/>
        <v>19</v>
      </c>
      <c r="E89" s="18" t="s">
        <v>3109</v>
      </c>
      <c r="F89" s="18"/>
      <c r="G89" s="18"/>
      <c r="H89" s="18"/>
      <c r="J89" s="18"/>
      <c r="K89" s="18"/>
      <c r="L89" s="18"/>
      <c r="M89" s="18" t="s">
        <v>3110</v>
      </c>
      <c r="N89" s="18"/>
      <c r="P89" s="18" t="s">
        <v>4135</v>
      </c>
      <c r="Q89" s="18">
        <f ca="1">IF($D89=1,VLOOKUP(1,INDIRECT(第1問問題レベル,0),IF(MOD(INT($C89*100),2)=1,2,3),0),IF($D89=2,VLOOKUP(2,INDIRECT(第2問問題レベル,0),IF(MOD(INT($C89*100),2)=1,2,3),0),IF($D89=3,VLOOKUP(3,INDIRECT(第3問問題レベル,0),IF(MOD(INT($C89*100),2)=1,2,3),0),IF($D89=4,VLOOKUP(4,INDIRECT(第4問問題レベル,0),IF(MOD(INT($C89*100),2)=1,2,3),0),IF($D89=5,VLOOKUP(5,INDIRECT(第5問問題レベル,0),IF(MOD(INT($C89*100),2)=1,2,3),0),IF($D89=6,VLOOKUP(6,INDIRECT(第6問問題レベル,0),IF(MOD(INT($C89*100),2)=1,2,3),0),0))))))</f>
        <v>0</v>
      </c>
      <c r="R89" s="18" t="s">
        <v>3059</v>
      </c>
      <c r="S89" s="18" t="s">
        <v>3116</v>
      </c>
      <c r="U89" s="18"/>
      <c r="V89" s="18">
        <f t="shared" ref="V89" ca="1" si="50">IF($D89=1,VLOOKUP(1,INDIRECT(第1問問題レベル,0),IF(MOD(INT($C89*100),2)=1,3,2),0),IF($D89=2,VLOOKUP(2,INDIRECT(第2問問題レベル,0),IF(MOD(INT($C89*100),2)=1,3,2),0),IF($D89=3,VLOOKUP(3,INDIRECT(第3問問題レベル,0),IF(MOD(INT($C89*100),2)=1,3,2),0),IF($D89=4,VLOOKUP(4,INDIRECT(第4問問題レベル,0),IF(MOD(INT($C89*100),2)=1,3,2),0),IF($D89=5,VLOOKUP(5,INDIRECT(第5問問題レベル,0),IF(MOD(INT($C89*100),2)=1,3,2),0),IF($D89=6,VLOOKUP(6,INDIRECT(第6問問題レベル,0),IF(MOD(INT($C89*100),2)=1,3,2),0),0))))))</f>
        <v>0</v>
      </c>
      <c r="W89" s="18" t="s">
        <v>3111</v>
      </c>
      <c r="X89" s="18" t="s">
        <v>3117</v>
      </c>
      <c r="Z89" s="18"/>
      <c r="AC89" s="18" t="s">
        <v>3118</v>
      </c>
      <c r="AF89" s="18" t="s">
        <v>3114</v>
      </c>
      <c r="AI89" s="18" t="s">
        <v>3119</v>
      </c>
      <c r="AJ89" s="3" t="str">
        <f t="shared" ca="1" si="1"/>
        <v>みかんがあります。この　みかんを一人に　0こずつ　わけると0人に　くばれました。なんこの　みかんを　わけましたか。</v>
      </c>
    </row>
    <row r="90" spans="1:36" ht="57">
      <c r="A90" s="3" t="s">
        <v>3140</v>
      </c>
      <c r="B90" s="3">
        <v>7</v>
      </c>
      <c r="C90" s="3">
        <f t="shared" ca="1" si="46"/>
        <v>0.60610103834601403</v>
      </c>
      <c r="D90" s="18">
        <f t="shared" ca="1" si="47"/>
        <v>8</v>
      </c>
      <c r="E90" s="18" t="s">
        <v>3122</v>
      </c>
      <c r="F90" s="18"/>
      <c r="G90" s="18"/>
      <c r="H90" s="18" t="s">
        <v>4219</v>
      </c>
      <c r="I90" s="18">
        <f ca="1">IF($D90=1,VLOOKUP(1,INDIRECT(第1問問題レベル,0),IF(MOD(INT($C90*100),2)=1,2,3),0),IF($D90=2,VLOOKUP(2,INDIRECT(第2問問題レベル,0),IF(MOD(INT($C90*100),2)=1,2,3),0),IF($D90=3,VLOOKUP(3,INDIRECT(第3問問題レベル,0),IF(MOD(INT($C90*100),2)=1,2,3),0),IF($D90=4,VLOOKUP(4,INDIRECT(第4問問題レベル,0),IF(MOD(INT($C90*100),2)=1,2,3),0),IF($D90=5,VLOOKUP(5,INDIRECT(第5問問題レベル,0),IF(MOD(INT($C90*100),2)=1,2,3),0),IF($D90=6,VLOOKUP(6,INDIRECT(第6問問題レベル,0),IF(MOD(INT($C90*100),2)=1,2,3),0),0))))))</f>
        <v>0</v>
      </c>
      <c r="J90" s="18" t="s">
        <v>3123</v>
      </c>
      <c r="K90" s="18" t="s">
        <v>3124</v>
      </c>
      <c r="L90" s="18"/>
      <c r="M90" s="18"/>
      <c r="N90" s="18">
        <f t="shared" ref="N90" ca="1" si="51">IF($D90=1,VLOOKUP(1,INDIRECT(第1問問題レベル,0),IF(MOD(INT($C90*100),2)=1,3,2),0),IF($D90=2,VLOOKUP(2,INDIRECT(第2問問題レベル,0),IF(MOD(INT($C90*100),2)=1,3,2),0),IF($D90=3,VLOOKUP(3,INDIRECT(第3問問題レベル,0),IF(MOD(INT($C90*100),2)=1,3,2),0),IF($D90=4,VLOOKUP(4,INDIRECT(第4問問題レベル,0),IF(MOD(INT($C90*100),2)=1,3,2),0),IF($D90=5,VLOOKUP(5,INDIRECT(第5問問題レベル,0),IF(MOD(INT($C90*100),2)=1,3,2),0),IF($D90=6,VLOOKUP(6,INDIRECT(第6問問題レベル,0),IF(MOD(INT($C90*100),2)=1,3,2),0),0))))))</f>
        <v>0</v>
      </c>
      <c r="O90" s="3" t="s">
        <v>3125</v>
      </c>
      <c r="P90" s="18" t="s">
        <v>3074</v>
      </c>
      <c r="Q90" s="18"/>
      <c r="R90" s="18"/>
      <c r="S90" s="18"/>
      <c r="U90" s="18" t="s">
        <v>450</v>
      </c>
      <c r="X90" s="18" t="s">
        <v>2827</v>
      </c>
      <c r="Z90" s="18"/>
      <c r="AC90" s="18"/>
      <c r="AF90" s="18"/>
      <c r="AI90" s="18"/>
      <c r="AJ90" s="3" t="str">
        <f t="shared" ca="1" si="1"/>
        <v>どんぐりを　ひろってきてひとつの　ふくろに　0こずつ　わけて　いれると0ふくろできました。どんぐりを何こ　ひろったのでしょう。</v>
      </c>
    </row>
    <row r="91" spans="1:36" ht="57">
      <c r="A91" s="3" t="s">
        <v>3140</v>
      </c>
      <c r="B91" s="3">
        <v>8</v>
      </c>
      <c r="C91" s="3">
        <f t="shared" ca="1" si="46"/>
        <v>0.22052407836173582</v>
      </c>
      <c r="D91" s="18">
        <f t="shared" ca="1" si="47"/>
        <v>16</v>
      </c>
      <c r="E91" s="18" t="s">
        <v>3126</v>
      </c>
      <c r="H91" s="18" t="s">
        <v>3127</v>
      </c>
      <c r="K91" s="18"/>
      <c r="M91" s="18" t="s">
        <v>4220</v>
      </c>
      <c r="N91" s="18">
        <f ca="1">IF($D91=1,VLOOKUP(1,INDIRECT(第1問問題レベル,0),IF(MOD(INT($C91*100),2)=1,2,3),0),IF($D91=2,VLOOKUP(2,INDIRECT(第2問問題レベル,0),IF(MOD(INT($C91*100),2)=1,2,3),0),IF($D91=3,VLOOKUP(3,INDIRECT(第3問問題レベル,0),IF(MOD(INT($C91*100),2)=1,2,3),0),IF($D91=4,VLOOKUP(4,INDIRECT(第4問問題レベル,0),IF(MOD(INT($C91*100),2)=1,2,3),0),IF($D91=5,VLOOKUP(5,INDIRECT(第5問問題レベル,0),IF(MOD(INT($C91*100),2)=1,2,3),0),IF($D91=6,VLOOKUP(6,INDIRECT(第6問問題レベル,0),IF(MOD(INT($C91*100),2)=1,2,3),0),0))))))</f>
        <v>0</v>
      </c>
      <c r="O91" s="3" t="s">
        <v>3059</v>
      </c>
      <c r="P91" s="18" t="s">
        <v>3080</v>
      </c>
      <c r="Q91" s="18"/>
      <c r="R91" s="18"/>
      <c r="S91" s="18" t="s">
        <v>3128</v>
      </c>
      <c r="U91" s="18"/>
      <c r="V91" s="18">
        <f t="shared" ref="V91" ca="1" si="52">IF($D91=1,VLOOKUP(1,INDIRECT(第1問問題レベル,0),IF(MOD(INT($C91*100),2)=1,3,2),0),IF($D91=2,VLOOKUP(2,INDIRECT(第2問問題レベル,0),IF(MOD(INT($C91*100),2)=1,3,2),0),IF($D91=3,VLOOKUP(3,INDIRECT(第3問問題レベル,0),IF(MOD(INT($C91*100),2)=1,3,2),0),IF($D91=4,VLOOKUP(4,INDIRECT(第4問問題レベル,0),IF(MOD(INT($C91*100),2)=1,3,2),0),IF($D91=5,VLOOKUP(5,INDIRECT(第5問問題レベル,0),IF(MOD(INT($C91*100),2)=1,3,2),0),IF($D91=6,VLOOKUP(6,INDIRECT(第6問問題レベル,0),IF(MOD(INT($C91*100),2)=1,3,2),0),0))))))</f>
        <v>0</v>
      </c>
      <c r="W91" s="18" t="s">
        <v>2772</v>
      </c>
      <c r="X91" s="18" t="s">
        <v>3129</v>
      </c>
      <c r="AA91" s="18"/>
      <c r="AC91" s="18" t="s">
        <v>97</v>
      </c>
      <c r="AF91" s="18" t="s">
        <v>1211</v>
      </c>
      <c r="AI91" s="18" t="s">
        <v>2832</v>
      </c>
      <c r="AJ91" s="3" t="str">
        <f t="shared" ca="1" si="1"/>
        <v>クッキーを　つくりました。できたクッキーを　一人に　0こずつわけると、0人に　わけれました。クッキーをぜんぶで　なんこ　つくりましたか。</v>
      </c>
    </row>
    <row r="92" spans="1:36" ht="42.75">
      <c r="A92" s="3" t="s">
        <v>3140</v>
      </c>
      <c r="B92" s="3">
        <v>9</v>
      </c>
      <c r="C92" s="3">
        <f t="shared" ca="1" si="46"/>
        <v>0.30885951985670745</v>
      </c>
      <c r="D92" s="18">
        <f t="shared" ca="1" si="47"/>
        <v>15</v>
      </c>
      <c r="E92" s="18" t="s">
        <v>4221</v>
      </c>
      <c r="F92" s="18">
        <f ca="1">IF($D92=1,VLOOKUP(1,INDIRECT(第1問問題レベル,0),IF(MOD(INT($C92*100),2)=1,2,3),0),IF($D92=2,VLOOKUP(2,INDIRECT(第2問問題レベル,0),IF(MOD(INT($C92*100),2)=1,2,3),0),IF($D92=3,VLOOKUP(3,INDIRECT(第3問問題レベル,0),IF(MOD(INT($C92*100),2)=1,2,3),0),IF($D92=4,VLOOKUP(4,INDIRECT(第4問問題レベル,0),IF(MOD(INT($C92*100),2)=1,2,3),0),IF($D92=5,VLOOKUP(5,INDIRECT(第5問問題レベル,0),IF(MOD(INT($C92*100),2)=1,2,3),0),IF($D92=6,VLOOKUP(6,INDIRECT(第6問問題レベル,0),IF(MOD(INT($C92*100),2)=1,2,3),0),0))))))</f>
        <v>0</v>
      </c>
      <c r="G92" s="3" t="s">
        <v>3132</v>
      </c>
      <c r="H92" s="18" t="s">
        <v>3133</v>
      </c>
      <c r="K92" s="18"/>
      <c r="M92" s="18" t="s">
        <v>4222</v>
      </c>
      <c r="N92" s="18">
        <f t="shared" ref="N92:N93" ca="1" si="53">IF($D92=1,VLOOKUP(1,INDIRECT(第1問問題レベル,0),IF(MOD(INT($C92*100),2)=1,3,2),0),IF($D92=2,VLOOKUP(2,INDIRECT(第2問問題レベル,0),IF(MOD(INT($C92*100),2)=1,3,2),0),IF($D92=3,VLOOKUP(3,INDIRECT(第3問問題レベル,0),IF(MOD(INT($C92*100),2)=1,3,2),0),IF($D92=4,VLOOKUP(4,INDIRECT(第4問問題レベル,0),IF(MOD(INT($C92*100),2)=1,3,2),0),IF($D92=5,VLOOKUP(5,INDIRECT(第5問問題レベル,0),IF(MOD(INT($C92*100),2)=1,3,2),0),IF($D92=6,VLOOKUP(6,INDIRECT(第6問問題レベル,0),IF(MOD(INT($C92*100),2)=1,3,2),0),0))))))</f>
        <v>0</v>
      </c>
      <c r="O92" s="3" t="s">
        <v>3073</v>
      </c>
      <c r="P92" s="18" t="s">
        <v>3134</v>
      </c>
      <c r="U92" s="18" t="s">
        <v>2833</v>
      </c>
      <c r="X92" s="18" t="s">
        <v>2834</v>
      </c>
      <c r="AA92" s="18"/>
      <c r="AC92" s="18"/>
      <c r="AF92" s="18"/>
      <c r="AI92" s="18"/>
      <c r="AJ92" s="3" t="str">
        <f t="shared" ca="1" si="1"/>
        <v>テープを　0ｃｍずつに　わけました。みじかい　テープは　0本できました。テープは、何Cm　ありましたか。</v>
      </c>
    </row>
    <row r="93" spans="1:36" ht="42.75">
      <c r="A93" s="3" t="s">
        <v>3140</v>
      </c>
      <c r="B93" s="3">
        <v>10</v>
      </c>
      <c r="C93" s="3">
        <f t="shared" ca="1" si="46"/>
        <v>0.97412314690756052</v>
      </c>
      <c r="D93" s="18">
        <f t="shared" ca="1" si="47"/>
        <v>1</v>
      </c>
      <c r="E93" s="18" t="s">
        <v>4223</v>
      </c>
      <c r="F93" s="18">
        <f ca="1">IF($D93=1,VLOOKUP(1,INDIRECT(第1問問題レベル,0),IF(MOD(INT($C93*100),2)=1,2,3),0),IF($D93=2,VLOOKUP(2,INDIRECT(第2問問題レベル,0),IF(MOD(INT($C93*100),2)=1,2,3),0),IF($D93=3,VLOOKUP(3,INDIRECT(第3問問題レベル,0),IF(MOD(INT($C93*100),2)=1,2,3),0),IF($D93=4,VLOOKUP(4,INDIRECT(第4問問題レベル,0),IF(MOD(INT($C93*100),2)=1,2,3),0),IF($D93=5,VLOOKUP(5,INDIRECT(第5問問題レベル,0),IF(MOD(INT($C93*100),2)=1,2,3),0),IF($D93=6,VLOOKUP(6,INDIRECT(第6問問題レベル,0),IF(MOD(INT($C93*100),2)=1,2,3),0),0))))))</f>
        <v>19</v>
      </c>
      <c r="G93" s="3" t="s">
        <v>3059</v>
      </c>
      <c r="H93" s="18" t="s">
        <v>3135</v>
      </c>
      <c r="K93" s="18" t="s">
        <v>3136</v>
      </c>
      <c r="M93" s="18"/>
      <c r="N93" s="18">
        <f t="shared" ca="1" si="53"/>
        <v>1</v>
      </c>
      <c r="O93" s="3" t="s">
        <v>3125</v>
      </c>
      <c r="P93" s="18" t="s">
        <v>3074</v>
      </c>
      <c r="U93" s="18" t="s">
        <v>3137</v>
      </c>
      <c r="X93" s="18" t="s">
        <v>3138</v>
      </c>
      <c r="AC93" s="18"/>
      <c r="AF93" s="18"/>
      <c r="AI93" s="18"/>
      <c r="AJ93" s="3" t="str">
        <f t="shared" ca="1" si="1"/>
        <v>たくさんのトマトを　19こずつに　わけてふくろに　いれました。1ふくろできました。いくつの　トマトを　わけましたか。</v>
      </c>
    </row>
    <row r="94" spans="1:36" ht="42.75">
      <c r="A94" s="3" t="s">
        <v>586</v>
      </c>
      <c r="B94" s="3">
        <v>11</v>
      </c>
      <c r="C94" s="3">
        <f t="shared" ca="1" si="46"/>
        <v>0.59335884463860622</v>
      </c>
      <c r="D94" s="18">
        <f t="shared" ca="1" si="47"/>
        <v>10</v>
      </c>
      <c r="E94" s="18" t="s">
        <v>4224</v>
      </c>
      <c r="F94" s="18">
        <f t="shared" ref="F94" ca="1" si="54">IF($D94=1,VLOOKUP(1,INDIRECT(第1問問題レベル,0),IF(MOD(INT($C94*100),2)=1,3,2),0),IF($D94=2,VLOOKUP(2,INDIRECT(第2問問題レベル,0),IF(MOD(INT($C94*100),2)=1,3,2),0),IF($D94=3,VLOOKUP(3,INDIRECT(第3問問題レベル,0),IF(MOD(INT($C94*100),2)=1,3,2),0),IF($D94=4,VLOOKUP(4,INDIRECT(第4問問題レベル,0),IF(MOD(INT($C94*100),2)=1,3,2),0),IF($D94=5,VLOOKUP(5,INDIRECT(第5問問題レベル,0),IF(MOD(INT($C94*100),2)=1,3,2),0),IF($D94=6,VLOOKUP(6,INDIRECT(第6問問題レベル,0),IF(MOD(INT($C94*100),2)=1,3,2),0),0))))))</f>
        <v>0</v>
      </c>
      <c r="G94" s="3" t="s">
        <v>24</v>
      </c>
      <c r="H94" s="18" t="s">
        <v>3067</v>
      </c>
      <c r="I94" s="18"/>
      <c r="J94" s="18"/>
      <c r="K94" s="18" t="s">
        <v>3068</v>
      </c>
      <c r="M94" s="18" t="s">
        <v>4225</v>
      </c>
      <c r="N94" s="18">
        <f ca="1">IF($D94=1,VLOOKUP(1,INDIRECT(第1問問題レベル,0),IF(MOD(INT($C94*100),2)=1,2,3),0),IF($D94=2,VLOOKUP(2,INDIRECT(第2問問題レベル,0),IF(MOD(INT($C94*100),2)=1,2,3),0),IF($D94=3,VLOOKUP(3,INDIRECT(第3問問題レベル,0),IF(MOD(INT($C94*100),2)=1,2,3),0),IF($D94=4,VLOOKUP(4,INDIRECT(第4問問題レベル,0),IF(MOD(INT($C94*100),2)=1,2,3),0),IF($D94=5,VLOOKUP(5,INDIRECT(第5問問題レベル,0),IF(MOD(INT($C94*100),2)=1,2,3),0),IF($D94=6,VLOOKUP(6,INDIRECT(第6問問題レベル,0),IF(MOD(INT($C94*100),2)=1,2,3),0),0))))))</f>
        <v>0</v>
      </c>
      <c r="O94" s="18" t="s">
        <v>342</v>
      </c>
      <c r="P94" s="18" t="s">
        <v>3069</v>
      </c>
      <c r="S94" s="18"/>
      <c r="U94" s="18" t="s">
        <v>3065</v>
      </c>
      <c r="X94" s="18" t="s">
        <v>74</v>
      </c>
      <c r="AA94" s="18" t="s">
        <v>3070</v>
      </c>
      <c r="AJ94" s="3" t="str">
        <f t="shared" ref="AJ94:AJ103" ca="1" si="55">E94&amp;F94&amp;G94&amp;H94&amp;I94&amp;J94&amp;K94&amp;M94&amp;N94&amp;O94&amp;P94&amp;Q94&amp;R94&amp;S94&amp;U94&amp;V94&amp;W94&amp;X94&amp;Y94&amp;Z94&amp;AA94&amp;AC94&amp;AD94&amp;AE94&amp;AF94&amp;AG94&amp;AH94&amp;AI94</f>
        <v>ビスケットを　0まいの　おさらに　おなじ　かずずつ　わけました。どの　おさらも　0こ　ずつに　なりました。ビスケットは、ぜんぶで　なんこ　ありますか。</v>
      </c>
    </row>
    <row r="95" spans="1:36" ht="42.75">
      <c r="A95" s="3" t="s">
        <v>586</v>
      </c>
      <c r="B95" s="3">
        <v>12</v>
      </c>
      <c r="C95" s="3">
        <f t="shared" ca="1" si="46"/>
        <v>0.62678849390120484</v>
      </c>
      <c r="D95" s="18">
        <f t="shared" ca="1" si="47"/>
        <v>7</v>
      </c>
      <c r="E95" s="18" t="s">
        <v>3071</v>
      </c>
      <c r="H95" s="18" t="s">
        <v>4226</v>
      </c>
      <c r="I95" s="18">
        <f t="shared" ref="I95" ca="1" si="56">IF($D95=1,VLOOKUP(1,INDIRECT(第1問問題レベル,0),IF(MOD(INT($C95*100),2)=1,3,2),0),IF($D95=2,VLOOKUP(2,INDIRECT(第2問問題レベル,0),IF(MOD(INT($C95*100),2)=1,3,2),0),IF($D95=3,VLOOKUP(3,INDIRECT(第3問問題レベル,0),IF(MOD(INT($C95*100),2)=1,3,2),0),IF($D95=4,VLOOKUP(4,INDIRECT(第4問問題レベル,0),IF(MOD(INT($C95*100),2)=1,3,2),0),IF($D95=5,VLOOKUP(5,INDIRECT(第5問問題レベル,0),IF(MOD(INT($C95*100),2)=1,3,2),0),IF($D95=6,VLOOKUP(6,INDIRECT(第6問問題レベル,0),IF(MOD(INT($C95*100),2)=1,3,2),0),0))))))</f>
        <v>0</v>
      </c>
      <c r="J95" s="3" t="s">
        <v>2813</v>
      </c>
      <c r="K95" s="18" t="s">
        <v>3077</v>
      </c>
      <c r="M95" s="18" t="s">
        <v>3075</v>
      </c>
      <c r="N95" s="18">
        <f ca="1">IF($D95=1,VLOOKUP(1,INDIRECT(第1問問題レベル,0),IF(MOD(INT($C95*100),2)=1,2,3),0),IF($D95=2,VLOOKUP(2,INDIRECT(第2問問題レベル,0),IF(MOD(INT($C95*100),2)=1,2,3),0),IF($D95=3,VLOOKUP(3,INDIRECT(第3問問題レベル,0),IF(MOD(INT($C95*100),2)=1,2,3),0),IF($D95=4,VLOOKUP(4,INDIRECT(第4問問題レベル,0),IF(MOD(INT($C95*100),2)=1,2,3),0),IF($D95=5,VLOOKUP(5,INDIRECT(第5問問題レベル,0),IF(MOD(INT($C95*100),2)=1,2,3),0),IF($D95=6,VLOOKUP(6,INDIRECT(第6問問題レベル,0),IF(MOD(INT($C95*100),2)=1,2,3),0),0))))))</f>
        <v>0</v>
      </c>
      <c r="O95" s="18" t="s">
        <v>3072</v>
      </c>
      <c r="P95" s="18" t="s">
        <v>3078</v>
      </c>
      <c r="U95" s="18" t="s">
        <v>3076</v>
      </c>
      <c r="X95" s="18" t="s">
        <v>3079</v>
      </c>
      <c r="AJ95" s="3" t="str">
        <f t="shared" ca="1" si="55"/>
        <v>長いリボンを　おなじ　ながさで　0本に　わけます。1本の　ながさは、0ｃｍに　します。リボンは、何ｃｍ　いりますか。</v>
      </c>
    </row>
    <row r="96" spans="1:36" ht="57">
      <c r="A96" s="3" t="s">
        <v>586</v>
      </c>
      <c r="B96" s="3">
        <v>13</v>
      </c>
      <c r="C96" s="3">
        <f t="shared" ca="1" si="46"/>
        <v>6.1646089202165077E-2</v>
      </c>
      <c r="D96" s="18">
        <f t="shared" ca="1" si="47"/>
        <v>20</v>
      </c>
      <c r="E96" s="18" t="s">
        <v>4215</v>
      </c>
      <c r="F96" s="18">
        <f t="shared" ref="F96:F97" ca="1" si="57">IF($D96=1,VLOOKUP(1,INDIRECT(第1問問題レベル,0),IF(MOD(INT($C96*100),2)=1,3,2),0),IF($D96=2,VLOOKUP(2,INDIRECT(第2問問題レベル,0),IF(MOD(INT($C96*100),2)=1,3,2),0),IF($D96=3,VLOOKUP(3,INDIRECT(第3問問題レベル,0),IF(MOD(INT($C96*100),2)=1,3,2),0),IF($D96=4,VLOOKUP(4,INDIRECT(第4問問題レベル,0),IF(MOD(INT($C96*100),2)=1,3,2),0),IF($D96=5,VLOOKUP(5,INDIRECT(第5問問題レベル,0),IF(MOD(INT($C96*100),2)=1,3,2),0),IF($D96=6,VLOOKUP(6,INDIRECT(第6問問題レベル,0),IF(MOD(INT($C96*100),2)=1,3,2),0),0))))))</f>
        <v>0</v>
      </c>
      <c r="G96" s="3" t="s">
        <v>2813</v>
      </c>
      <c r="H96" s="18" t="s">
        <v>3090</v>
      </c>
      <c r="K96" s="18" t="s">
        <v>3091</v>
      </c>
      <c r="M96" s="18" t="s">
        <v>4227</v>
      </c>
      <c r="N96" s="18">
        <f ca="1">IF($D96=1,VLOOKUP(1,INDIRECT(第1問問題レベル,0),IF(MOD(INT($C96*100),2)=1,2,3),0),IF($D96=2,VLOOKUP(2,INDIRECT(第2問問題レベル,0),IF(MOD(INT($C96*100),2)=1,2,3),0),IF($D96=3,VLOOKUP(3,INDIRECT(第3問問題レベル,0),IF(MOD(INT($C96*100),2)=1,2,3),0),IF($D96=4,VLOOKUP(4,INDIRECT(第4問問題レベル,0),IF(MOD(INT($C96*100),2)=1,2,3),0),IF($D96=5,VLOOKUP(5,INDIRECT(第5問問題レベル,0),IF(MOD(INT($C96*100),2)=1,2,3),0),IF($D96=6,VLOOKUP(6,INDIRECT(第6問問題レベル,0),IF(MOD(INT($C96*100),2)=1,2,3),0),0))))))</f>
        <v>0</v>
      </c>
      <c r="O96" s="18" t="s">
        <v>3088</v>
      </c>
      <c r="P96" s="18" t="s">
        <v>3092</v>
      </c>
      <c r="U96" s="18" t="s">
        <v>3086</v>
      </c>
      <c r="X96" s="18" t="s">
        <v>3093</v>
      </c>
      <c r="AJ96" s="3" t="str">
        <f t="shared" ca="1" si="55"/>
        <v>たくさんの　おちゃを　0本の　すいとうに　おなじりょうずつ　わけると1本の　すいとうに　0ｄLずつ　になりました。おちゃは、何ｄL　わかしましたか。</v>
      </c>
    </row>
    <row r="97" spans="1:36" ht="42.75">
      <c r="A97" s="3" t="s">
        <v>586</v>
      </c>
      <c r="B97" s="3">
        <v>14</v>
      </c>
      <c r="C97" s="3">
        <f t="shared" ca="1" si="46"/>
        <v>0.84748831659400348</v>
      </c>
      <c r="D97" s="18">
        <f t="shared" ca="1" si="47"/>
        <v>3</v>
      </c>
      <c r="E97" s="18" t="s">
        <v>4216</v>
      </c>
      <c r="F97" s="18">
        <f t="shared" ca="1" si="57"/>
        <v>9</v>
      </c>
      <c r="G97" s="3" t="s">
        <v>390</v>
      </c>
      <c r="H97" s="18" t="s">
        <v>3100</v>
      </c>
      <c r="M97" s="18" t="s">
        <v>4228</v>
      </c>
      <c r="N97" s="18">
        <f ca="1">IF($D97=1,VLOOKUP(1,INDIRECT(第1問問題レベル,0),IF(MOD(INT($C97*100),2)=1,2,3),0),IF($D97=2,VLOOKUP(2,INDIRECT(第2問問題レベル,0),IF(MOD(INT($C97*100),2)=1,2,3),0),IF($D97=3,VLOOKUP(3,INDIRECT(第3問問題レベル,0),IF(MOD(INT($C97*100),2)=1,2,3),0),IF($D97=4,VLOOKUP(4,INDIRECT(第4問問題レベル,0),IF(MOD(INT($C97*100),2)=1,2,3),0),IF($D97=5,VLOOKUP(5,INDIRECT(第5問問題レベル,0),IF(MOD(INT($C97*100),2)=1,2,3),0),IF($D97=6,VLOOKUP(6,INDIRECT(第6問問題レベル,0),IF(MOD(INT($C97*100),2)=1,2,3),0),0))))))</f>
        <v>3</v>
      </c>
      <c r="O97" s="18" t="s">
        <v>1557</v>
      </c>
      <c r="P97" s="18" t="s">
        <v>3145</v>
      </c>
      <c r="U97" s="18" t="s">
        <v>3146</v>
      </c>
      <c r="X97" s="18" t="s">
        <v>3147</v>
      </c>
      <c r="AA97" s="3" t="s">
        <v>3148</v>
      </c>
      <c r="AJ97" s="3" t="str">
        <f t="shared" ca="1" si="55"/>
        <v>たくさんの　いすを　9かいで　はこびました。1かいで　3きゃく　はこびました。ぜんぶで　なんきゃくのいすをはこびましたか。</v>
      </c>
    </row>
    <row r="98" spans="1:36" ht="42.75">
      <c r="A98" s="3" t="s">
        <v>586</v>
      </c>
      <c r="B98" s="3">
        <v>15</v>
      </c>
      <c r="C98" s="3">
        <f t="shared" ca="1" si="46"/>
        <v>0.39112726602896908</v>
      </c>
      <c r="D98" s="18">
        <f t="shared" ca="1" si="47"/>
        <v>14</v>
      </c>
      <c r="E98" s="18" t="s">
        <v>3101</v>
      </c>
      <c r="F98" s="18"/>
      <c r="G98" s="18"/>
      <c r="H98" s="18" t="s">
        <v>3102</v>
      </c>
      <c r="I98" s="18"/>
      <c r="J98" s="18"/>
      <c r="K98" s="18" t="s">
        <v>4229</v>
      </c>
      <c r="M98" s="18"/>
      <c r="N98" s="18">
        <f t="shared" ref="N98:N99" ca="1" si="58">IF($D98=1,VLOOKUP(1,INDIRECT(第1問問題レベル,0),IF(MOD(INT($C98*100),2)=1,3,2),0),IF($D98=2,VLOOKUP(2,INDIRECT(第2問問題レベル,0),IF(MOD(INT($C98*100),2)=1,3,2),0),IF($D98=3,VLOOKUP(3,INDIRECT(第3問問題レベル,0),IF(MOD(INT($C98*100),2)=1,3,2),0),IF($D98=4,VLOOKUP(4,INDIRECT(第4問問題レベル,0),IF(MOD(INT($C98*100),2)=1,3,2),0),IF($D98=5,VLOOKUP(5,INDIRECT(第5問問題レベル,0),IF(MOD(INT($C98*100),2)=1,3,2),0),IF($D98=6,VLOOKUP(6,INDIRECT(第6問問題レベル,0),IF(MOD(INT($C98*100),2)=1,3,2),0),0))))))</f>
        <v>0</v>
      </c>
      <c r="O98" s="18" t="s">
        <v>2813</v>
      </c>
      <c r="P98" s="18" t="s">
        <v>3103</v>
      </c>
      <c r="Q98" s="18"/>
      <c r="S98" s="18"/>
      <c r="U98" s="18" t="s">
        <v>3107</v>
      </c>
      <c r="V98" s="18">
        <f ca="1">IF($D98=1,VLOOKUP(1,INDIRECT(第1問問題レベル,0),IF(MOD(INT($C98*100),2)=1,2,3),0),IF($D98=2,VLOOKUP(2,INDIRECT(第2問問題レベル,0),IF(MOD(INT($C98*100),2)=1,2,3),0),IF($D98=3,VLOOKUP(3,INDIRECT(第3問問題レベル,0),IF(MOD(INT($C98*100),2)=1,2,3),0),IF($D98=4,VLOOKUP(4,INDIRECT(第4問問題レベル,0),IF(MOD(INT($C98*100),2)=1,2,3),0),IF($D98=5,VLOOKUP(5,INDIRECT(第5問問題レベル,0),IF(MOD(INT($C98*100),2)=1,2,3),0),IF($D98=6,VLOOKUP(6,INDIRECT(第6問問題レベル,0),IF(MOD(INT($C98*100),2)=1,2,3),0),0))))))</f>
        <v>0</v>
      </c>
      <c r="W98" s="3" t="s">
        <v>2823</v>
      </c>
      <c r="X98" s="18" t="s">
        <v>3108</v>
      </c>
      <c r="Y98" s="18"/>
      <c r="Z98" s="18"/>
      <c r="AA98" s="18"/>
      <c r="AC98" s="18" t="s">
        <v>3105</v>
      </c>
      <c r="AF98" s="18" t="s">
        <v>3106</v>
      </c>
      <c r="AJ98" s="3" t="str">
        <f t="shared" ca="1" si="55"/>
        <v>ながい　ロープからおなじながさのロープを　0本つくりました。1本の　ながさを　はかると0ｍでした。ロープの　ながさは、何ｍ　ですか。</v>
      </c>
    </row>
    <row r="99" spans="1:36" ht="42.75">
      <c r="A99" s="3" t="s">
        <v>586</v>
      </c>
      <c r="B99" s="3">
        <v>16</v>
      </c>
      <c r="C99" s="3">
        <f t="shared" ca="1" si="46"/>
        <v>0.75819786357377439</v>
      </c>
      <c r="D99" s="18">
        <f t="shared" ca="1" si="47"/>
        <v>5</v>
      </c>
      <c r="E99" s="18" t="s">
        <v>3109</v>
      </c>
      <c r="F99" s="18"/>
      <c r="G99" s="18"/>
      <c r="H99" s="18"/>
      <c r="J99" s="18"/>
      <c r="K99" s="18"/>
      <c r="L99" s="18"/>
      <c r="M99" s="18" t="s">
        <v>3110</v>
      </c>
      <c r="N99" s="18">
        <f t="shared" ca="1" si="58"/>
        <v>2</v>
      </c>
      <c r="O99" s="18" t="s">
        <v>2772</v>
      </c>
      <c r="P99" s="18" t="s">
        <v>4230</v>
      </c>
      <c r="Q99" s="18">
        <f ca="1">IF($D99=1,VLOOKUP(1,INDIRECT(第1問問題レベル,0),IF(MOD(INT($C99*100),2)=1,2,3),0),IF($D99=2,VLOOKUP(2,INDIRECT(第2問問題レベル,0),IF(MOD(INT($C99*100),2)=1,2,3),0),IF($D99=3,VLOOKUP(3,INDIRECT(第3問問題レベル,0),IF(MOD(INT($C99*100),2)=1,2,3),0),IF($D99=4,VLOOKUP(4,INDIRECT(第4問問題レベル,0),IF(MOD(INT($C99*100),2)=1,2,3),0),IF($D99=5,VLOOKUP(5,INDIRECT(第5問問題レベル,0),IF(MOD(INT($C99*100),2)=1,2,3),0),IF($D99=6,VLOOKUP(6,INDIRECT(第6問問題レベル,0),IF(MOD(INT($C99*100),2)=1,2,3),0),0))))))</f>
        <v>6</v>
      </c>
      <c r="R99" s="18" t="s">
        <v>342</v>
      </c>
      <c r="S99" s="18" t="s">
        <v>3112</v>
      </c>
      <c r="U99" s="18" t="s">
        <v>3113</v>
      </c>
      <c r="X99" s="18" t="s">
        <v>2746</v>
      </c>
      <c r="AA99" s="18" t="s">
        <v>3115</v>
      </c>
      <c r="AJ99" s="3" t="str">
        <f t="shared" ca="1" si="55"/>
        <v>みかんがあります。この　みかんを2人でわけると、1人　6こずつに　なりました。何この　みかんを　わけましたか。</v>
      </c>
    </row>
    <row r="100" spans="1:36" ht="57">
      <c r="A100" s="3" t="s">
        <v>586</v>
      </c>
      <c r="B100" s="3">
        <v>17</v>
      </c>
      <c r="C100" s="3">
        <f t="shared" ca="1" si="46"/>
        <v>0.46682089507573132</v>
      </c>
      <c r="D100" s="18">
        <f t="shared" ca="1" si="47"/>
        <v>13</v>
      </c>
      <c r="E100" s="18" t="s">
        <v>2824</v>
      </c>
      <c r="F100" s="18">
        <f t="shared" ref="F100" ca="1" si="59">IF($D100=1,VLOOKUP(1,INDIRECT(第1問問題レベル,0),IF(MOD(INT($C100*100),2)=1,3,2),0),IF($D100=2,VLOOKUP(2,INDIRECT(第2問問題レベル,0),IF(MOD(INT($C100*100),2)=1,3,2),0),IF($D100=3,VLOOKUP(3,INDIRECT(第3問問題レベル,0),IF(MOD(INT($C100*100),2)=1,3,2),0),IF($D100=4,VLOOKUP(4,INDIRECT(第4問問題レベル,0),IF(MOD(INT($C100*100),2)=1,3,2),0),IF($D100=5,VLOOKUP(5,INDIRECT(第5問問題レベル,0),IF(MOD(INT($C100*100),2)=1,3,2),0),IF($D100=6,VLOOKUP(6,INDIRECT(第6問問題レベル,0),IF(MOD(INT($C100*100),2)=1,3,2),0),0))))))</f>
        <v>0</v>
      </c>
      <c r="G100" s="3" t="s">
        <v>429</v>
      </c>
      <c r="H100" s="18" t="s">
        <v>2825</v>
      </c>
      <c r="K100" s="18"/>
      <c r="M100" s="18" t="s">
        <v>2826</v>
      </c>
      <c r="N100" s="18">
        <f ca="1">IF($D100=1,VLOOKUP(1,INDIRECT(第1問問題レベル,0),IF(MOD(INT($C100*100),2)=1,2,3),0),IF($D100=2,VLOOKUP(2,INDIRECT(第2問問題レベル,0),IF(MOD(INT($C100*100),2)=1,2,3),0),IF($D100=3,VLOOKUP(3,INDIRECT(第3問問題レベル,0),IF(MOD(INT($C100*100),2)=1,2,3),0),IF($D100=4,VLOOKUP(4,INDIRECT(第4問問題レベル,0),IF(MOD(INT($C100*100),2)=1,2,3),0),IF($D100=5,VLOOKUP(5,INDIRECT(第5問問題レベル,0),IF(MOD(INT($C100*100),2)=1,2,3),0),IF($D100=6,VLOOKUP(6,INDIRECT(第6問問題レベル,0),IF(MOD(INT($C100*100),2)=1,2,3),0),0))))))</f>
        <v>0</v>
      </c>
      <c r="O100" s="3" t="s">
        <v>342</v>
      </c>
      <c r="P100" s="18" t="s">
        <v>57</v>
      </c>
      <c r="S100" s="18"/>
      <c r="U100" s="18" t="s">
        <v>450</v>
      </c>
      <c r="X100" s="18" t="s">
        <v>2827</v>
      </c>
      <c r="AA100" s="18"/>
      <c r="AC100" s="18"/>
      <c r="AJ100" s="3" t="str">
        <f t="shared" ca="1" si="55"/>
        <v>どんぐりを　ひろって0ふくろに　おなじように　わけました。どのふくろにも0こ　はいっています。どんぐりを何こ　ひろったのでしょう。</v>
      </c>
    </row>
    <row r="101" spans="1:36" ht="57">
      <c r="A101" s="3" t="s">
        <v>586</v>
      </c>
      <c r="B101" s="3">
        <v>18</v>
      </c>
      <c r="C101" s="3">
        <f t="shared" ca="1" si="46"/>
        <v>0.85304507936606067</v>
      </c>
      <c r="D101" s="18">
        <f t="shared" ca="1" si="47"/>
        <v>2</v>
      </c>
      <c r="E101" s="18" t="s">
        <v>97</v>
      </c>
      <c r="H101" s="18" t="s">
        <v>96</v>
      </c>
      <c r="M101" s="18" t="s">
        <v>4220</v>
      </c>
      <c r="N101" s="18">
        <f ca="1">IF($D101=1,VLOOKUP(1,INDIRECT(第1問問題レベル,0),IF(MOD(INT($C101*100),2)=1,2,3),0),IF($D101=2,VLOOKUP(2,INDIRECT(第2問問題レベル,0),IF(MOD(INT($C101*100),2)=1,2,3),0),IF($D101=3,VLOOKUP(3,INDIRECT(第3問問題レベル,0),IF(MOD(INT($C101*100),2)=1,2,3),0),IF($D101=4,VLOOKUP(4,INDIRECT(第4問問題レベル,0),IF(MOD(INT($C101*100),2)=1,2,3),0),IF($D101=5,VLOOKUP(5,INDIRECT(第5問問題レベル,0),IF(MOD(INT($C101*100),2)=1,2,3),0),IF($D101=6,VLOOKUP(6,INDIRECT(第6問問題レベル,0),IF(MOD(INT($C101*100),2)=1,2,3),0),0))))))</f>
        <v>12</v>
      </c>
      <c r="O101" s="18" t="s">
        <v>2772</v>
      </c>
      <c r="P101" s="18" t="s">
        <v>3130</v>
      </c>
      <c r="U101" s="18" t="s">
        <v>4190</v>
      </c>
      <c r="V101" s="18">
        <f t="shared" ref="V101" ca="1" si="60">IF($D101=1,VLOOKUP(1,INDIRECT(第1問問題レベル,0),IF(MOD(INT($C101*100),2)=1,3,2),0),IF($D101=2,VLOOKUP(2,INDIRECT(第2問問題レベル,0),IF(MOD(INT($C101*100),2)=1,3,2),0),IF($D101=3,VLOOKUP(3,INDIRECT(第3問問題レベル,0),IF(MOD(INT($C101*100),2)=1,3,2),0),IF($D101=4,VLOOKUP(4,INDIRECT(第4問問題レベル,0),IF(MOD(INT($C101*100),2)=1,3,2),0),IF($D101=5,VLOOKUP(5,INDIRECT(第5問問題レベル,0),IF(MOD(INT($C101*100),2)=1,3,2),0),IF($D101=6,VLOOKUP(6,INDIRECT(第6問問題レベル,0),IF(MOD(INT($C101*100),2)=1,3,2),0),0))))))</f>
        <v>7</v>
      </c>
      <c r="W101" s="18" t="s">
        <v>342</v>
      </c>
      <c r="X101" s="18" t="s">
        <v>32</v>
      </c>
      <c r="AC101" s="18" t="s">
        <v>97</v>
      </c>
      <c r="AF101" s="18" t="s">
        <v>1211</v>
      </c>
      <c r="AI101" s="18" t="s">
        <v>2832</v>
      </c>
      <c r="AJ101" s="3" t="str">
        <f t="shared" ca="1" si="55"/>
        <v>クッキーを　つくりました。できたクッキーを　一人に　12人に　わけると一人　7こに　なりました。クッキーをぜんぶで　なんこ　つくりましたか。</v>
      </c>
    </row>
    <row r="102" spans="1:36" ht="42.75">
      <c r="A102" s="3" t="s">
        <v>586</v>
      </c>
      <c r="B102" s="3">
        <v>19</v>
      </c>
      <c r="C102" s="3">
        <f t="shared" ca="1" si="46"/>
        <v>0.669156357071375</v>
      </c>
      <c r="D102" s="18">
        <f t="shared" ca="1" si="47"/>
        <v>6</v>
      </c>
      <c r="E102" s="18" t="s">
        <v>3131</v>
      </c>
      <c r="H102" s="18" t="s">
        <v>3142</v>
      </c>
      <c r="I102" s="18">
        <f t="shared" ref="I102" ca="1" si="61">IF($D102=1,VLOOKUP(1,INDIRECT(第1問問題レベル,0),IF(MOD(INT($C102*100),2)=1,3,2),0),IF($D102=2,VLOOKUP(2,INDIRECT(第2問問題レベル,0),IF(MOD(INT($C102*100),2)=1,3,2),0),IF($D102=3,VLOOKUP(3,INDIRECT(第3問問題レベル,0),IF(MOD(INT($C102*100),2)=1,3,2),0),IF($D102=4,VLOOKUP(4,INDIRECT(第4問問題レベル,0),IF(MOD(INT($C102*100),2)=1,3,2),0),IF($D102=5,VLOOKUP(5,INDIRECT(第5問問題レベル,0),IF(MOD(INT($C102*100),2)=1,3,2),0),IF($D102=6,VLOOKUP(6,INDIRECT(第6問問題レベル,0),IF(MOD(INT($C102*100),2)=1,3,2),0),0))))))</f>
        <v>8</v>
      </c>
      <c r="J102" s="3" t="s">
        <v>2813</v>
      </c>
      <c r="K102" s="18" t="s">
        <v>3143</v>
      </c>
      <c r="M102" s="18" t="s">
        <v>3144</v>
      </c>
      <c r="N102" s="18">
        <f ca="1">IF($D102=1,VLOOKUP(1,INDIRECT(第1問問題レベル,0),IF(MOD(INT($C102*100),2)=1,2,3),0),IF($D102=2,VLOOKUP(2,INDIRECT(第2問問題レベル,0),IF(MOD(INT($C102*100),2)=1,2,3),0),IF($D102=3,VLOOKUP(3,INDIRECT(第3問問題レベル,0),IF(MOD(INT($C102*100),2)=1,2,3),0),IF($D102=4,VLOOKUP(4,INDIRECT(第4問問題レベル,0),IF(MOD(INT($C102*100),2)=1,2,3),0),IF($D102=5,VLOOKUP(5,INDIRECT(第5問問題レベル,0),IF(MOD(INT($C102*100),2)=1,2,3),0),IF($D102=6,VLOOKUP(6,INDIRECT(第6問問題レベル,0),IF(MOD(INT($C102*100),2)=1,2,3),0),0))))))</f>
        <v>1</v>
      </c>
      <c r="O102" s="18" t="s">
        <v>3072</v>
      </c>
      <c r="P102" s="18" t="s">
        <v>28</v>
      </c>
      <c r="U102" s="18" t="s">
        <v>2833</v>
      </c>
      <c r="X102" s="18" t="s">
        <v>2834</v>
      </c>
      <c r="AC102" s="18"/>
      <c r="AF102" s="18"/>
      <c r="AI102" s="18"/>
      <c r="AJ102" s="3" t="str">
        <f t="shared" ca="1" si="55"/>
        <v>テープを同じ長さに8本わけました。1本の長さは1ｃｍです。テープは、何Cm　ありましたか。</v>
      </c>
    </row>
    <row r="103" spans="1:36" ht="57">
      <c r="A103" s="3" t="s">
        <v>586</v>
      </c>
      <c r="B103" s="3">
        <v>20</v>
      </c>
      <c r="C103" s="3">
        <f t="shared" ca="1" si="46"/>
        <v>0.13792118603696535</v>
      </c>
      <c r="D103" s="18">
        <f t="shared" ca="1" si="47"/>
        <v>18</v>
      </c>
      <c r="E103" s="18" t="s">
        <v>4231</v>
      </c>
      <c r="F103" s="18">
        <f t="shared" ref="F103" ca="1" si="62">IF($D103=1,VLOOKUP(1,INDIRECT(第1問問題レベル,0),IF(MOD(INT($C103*100),2)=1,3,2),0),IF($D103=2,VLOOKUP(2,INDIRECT(第2問問題レベル,0),IF(MOD(INT($C103*100),2)=1,3,2),0),IF($D103=3,VLOOKUP(3,INDIRECT(第3問問題レベル,0),IF(MOD(INT($C103*100),2)=1,3,2),0),IF($D103=4,VLOOKUP(4,INDIRECT(第4問問題レベル,0),IF(MOD(INT($C103*100),2)=1,3,2),0),IF($D103=5,VLOOKUP(5,INDIRECT(第5問問題レベル,0),IF(MOD(INT($C103*100),2)=1,3,2),0),IF($D103=6,VLOOKUP(6,INDIRECT(第6問問題レベル,0),IF(MOD(INT($C103*100),2)=1,3,2),0),0))))))</f>
        <v>0</v>
      </c>
      <c r="G103" s="3" t="s">
        <v>429</v>
      </c>
      <c r="H103" s="18" t="s">
        <v>2825</v>
      </c>
      <c r="M103" s="18" t="s">
        <v>4219</v>
      </c>
      <c r="N103" s="18">
        <f ca="1">IF($D103=1,VLOOKUP(1,INDIRECT(第1問問題レベル,0),IF(MOD(INT($C103*100),2)=1,2,3),0),IF($D103=2,VLOOKUP(2,INDIRECT(第2問問題レベル,0),IF(MOD(INT($C103*100),2)=1,2,3),0),IF($D103=3,VLOOKUP(3,INDIRECT(第3問問題レベル,0),IF(MOD(INT($C103*100),2)=1,2,3),0),IF($D103=4,VLOOKUP(4,INDIRECT(第4問問題レベル,0),IF(MOD(INT($C103*100),2)=1,2,3),0),IF($D103=5,VLOOKUP(5,INDIRECT(第5問問題レベル,0),IF(MOD(INT($C103*100),2)=1,2,3),0),IF($D103=6,VLOOKUP(6,INDIRECT(第6問問題レベル,0),IF(MOD(INT($C103*100),2)=1,2,3),0),0))))))</f>
        <v>0</v>
      </c>
      <c r="O103" s="18" t="s">
        <v>342</v>
      </c>
      <c r="P103" s="18" t="s">
        <v>3112</v>
      </c>
      <c r="U103" s="18" t="s">
        <v>3137</v>
      </c>
      <c r="X103" s="18" t="s">
        <v>3139</v>
      </c>
      <c r="AJ103" s="3" t="str">
        <f t="shared" ca="1" si="55"/>
        <v>たくさんの　トマトを　0ふくろに　おなじように　わけました。ひとつの　ふくろに　0こずつに　なりました。いくつの　トマトをわけましたか。</v>
      </c>
    </row>
  </sheetData>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J53"/>
  <sheetViews>
    <sheetView zoomScale="90" zoomScaleNormal="90" workbookViewId="0">
      <pane ySplit="2" topLeftCell="A28" activePane="bottomLeft" state="frozen"/>
      <selection activeCell="E1" sqref="E1"/>
      <selection pane="bottomLeft" activeCell="E37" sqref="E37"/>
    </sheetView>
  </sheetViews>
  <sheetFormatPr defaultColWidth="9" defaultRowHeight="14.25"/>
  <cols>
    <col min="1" max="16384" width="9" style="3"/>
  </cols>
  <sheetData>
    <row r="1" spans="1:36">
      <c r="A1" s="3" t="s">
        <v>3149</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2838</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28.5">
      <c r="A3" s="3" t="s">
        <v>258</v>
      </c>
      <c r="B3" s="3">
        <v>1</v>
      </c>
      <c r="C3" s="3">
        <f ca="1">RAND()</f>
        <v>7.4192260682046096E-2</v>
      </c>
      <c r="D3" s="18">
        <f ca="1">RANK(C3,C$3:C$42,0)</f>
        <v>37</v>
      </c>
      <c r="E3" s="18" t="s">
        <v>3898</v>
      </c>
      <c r="F3" s="18">
        <f ca="1">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G3" s="3" t="s">
        <v>2801</v>
      </c>
      <c r="H3" s="18" t="s">
        <v>4218</v>
      </c>
      <c r="I3" s="18">
        <f ca="1">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J3" s="18" t="s">
        <v>24</v>
      </c>
      <c r="K3" s="18" t="s">
        <v>492</v>
      </c>
      <c r="M3" s="18" t="s">
        <v>3150</v>
      </c>
      <c r="N3" s="18"/>
      <c r="P3" s="18" t="s">
        <v>3151</v>
      </c>
      <c r="Q3" s="18"/>
      <c r="S3" s="18"/>
      <c r="U3" s="18"/>
      <c r="X3" s="18"/>
      <c r="AA3" s="18"/>
      <c r="AJ3" s="3" t="str">
        <f t="shared" ref="AJ3:AJ53" ca="1" si="0">E3&amp;F3&amp;G3&amp;H3&amp;I3&amp;J3&amp;K3&amp;M3&amp;N3&amp;O3&amp;P3&amp;Q3&amp;R3&amp;S3&amp;U3&amp;V3&amp;W3&amp;X3&amp;Y3&amp;Z3&amp;AA3&amp;AC3&amp;AD3&amp;AE3&amp;AF3&amp;AG3&amp;AH3&amp;AI3</f>
        <v>いろがみを　0円で　0まいかいました。1まいいくらでしょう。</v>
      </c>
    </row>
    <row r="4" spans="1:36" ht="42.75">
      <c r="A4" s="3" t="s">
        <v>258</v>
      </c>
      <c r="B4" s="3">
        <v>2</v>
      </c>
      <c r="C4" s="3">
        <f t="shared" ref="C4:C42" ca="1" si="1">RAND()</f>
        <v>0.47539045951163106</v>
      </c>
      <c r="D4" s="18">
        <f t="shared" ref="D4:D42" ca="1" si="2">RANK(C4,C$3:C$42,0)</f>
        <v>17</v>
      </c>
      <c r="E4" s="18"/>
      <c r="F4" s="18">
        <f ca="1">IF($D4=1,VLOOKUP(1,INDIRECT(第1問問題レベル,0),2,0),IF($D4=2,VLOOKUP(2,INDIRECT(第2問問題レベル,0),2,0),IF($D4=3,VLOOKUP(3,INDIRECT(第3問問題レベル,0),2,0),IF($D4=4,VLOOKUP(4,INDIRECT(第4問問題レベル,0),2,0),IF($D4=5,VLOOKUP(5,INDIRECT(第5問問題レベル,0),2,0),IF($D4=6,VLOOKUP(6,INDIRECT(第6問問題レベル,0),2,0),0))))))</f>
        <v>0</v>
      </c>
      <c r="G4" s="3" t="s">
        <v>342</v>
      </c>
      <c r="H4" s="18" t="s">
        <v>4232</v>
      </c>
      <c r="I4" s="18">
        <f ca="1">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0</v>
      </c>
      <c r="J4" s="3" t="s">
        <v>3153</v>
      </c>
      <c r="K4" s="18" t="s">
        <v>3154</v>
      </c>
      <c r="M4" s="18" t="s">
        <v>3155</v>
      </c>
      <c r="N4" s="18"/>
      <c r="P4" s="18" t="s">
        <v>3156</v>
      </c>
      <c r="S4" s="18" t="s">
        <v>966</v>
      </c>
      <c r="U4" s="18"/>
      <c r="X4" s="18"/>
      <c r="AA4" s="18"/>
      <c r="AC4" s="18"/>
      <c r="AF4" s="18"/>
      <c r="AI4" s="18"/>
      <c r="AJ4" s="3" t="str">
        <f t="shared" ca="1" si="0"/>
        <v>0この　あめを　0つの　ふくろにおなじかずずつ　わけると　一ふくろは、なんこでしょう。</v>
      </c>
    </row>
    <row r="5" spans="1:36" ht="57">
      <c r="A5" s="3" t="s">
        <v>258</v>
      </c>
      <c r="B5" s="3">
        <v>3</v>
      </c>
      <c r="C5" s="3">
        <f t="shared" ca="1" si="1"/>
        <v>0.80727185963580372</v>
      </c>
      <c r="D5" s="18">
        <f t="shared" ca="1" si="2"/>
        <v>8</v>
      </c>
      <c r="E5" s="18" t="s">
        <v>4233</v>
      </c>
      <c r="F5" s="18">
        <f ca="1">IF($D5=1,VLOOKUP(1,INDIRECT(第1問問題レベル,0),2,0),IF($D5=2,VLOOKUP(2,INDIRECT(第2問問題レベル,0),2,0),IF($D5=3,VLOOKUP(3,INDIRECT(第3問問題レベル,0),2,0),IF($D5=4,VLOOKUP(4,INDIRECT(第4問問題レベル,0),2,0),IF($D5=5,VLOOKUP(5,INDIRECT(第5問問題レベル,0),2,0),IF($D5=6,VLOOKUP(6,INDIRECT(第6問問題レベル,0),2,0),0))))))</f>
        <v>0</v>
      </c>
      <c r="G5" s="3" t="s">
        <v>342</v>
      </c>
      <c r="H5" s="18" t="s">
        <v>245</v>
      </c>
      <c r="I5" s="18"/>
      <c r="K5" s="18"/>
      <c r="M5" s="18"/>
      <c r="N5" s="18">
        <f ca="1">IF($D5=1,VLOOKUP(1,INDIRECT(第1問問題レベル,0),3,0),IF($D5=2,VLOOKUP(2,INDIRECT(第2問問題レベル,0),3,0),IF($D5=3,VLOOKUP(3,INDIRECT(第3問問題レベル,0),3,0),IF($D5=4,VLOOKUP(4,INDIRECT(第4問問題レベル,0),3,0),IF($D5=5,VLOOKUP(5,INDIRECT(第5問問題レベル,0),3,0),IF($D5=6,VLOOKUP(6,INDIRECT(第6問問題レベル,0),3,0),0))))))</f>
        <v>0</v>
      </c>
      <c r="O5" s="3" t="s">
        <v>24</v>
      </c>
      <c r="P5" s="18" t="s">
        <v>3157</v>
      </c>
      <c r="Q5" s="18"/>
      <c r="S5" s="18"/>
      <c r="U5" s="18" t="s">
        <v>3158</v>
      </c>
      <c r="X5" s="18" t="s">
        <v>3159</v>
      </c>
      <c r="AA5" s="18"/>
      <c r="AC5" s="18"/>
      <c r="AF5" s="18"/>
      <c r="AI5" s="18"/>
      <c r="AJ5" s="3" t="str">
        <f t="shared" ca="1" si="0"/>
        <v>いちごが　0こあります。0まいの　おさらに　おなじかずずついれると、ひとさら　何こに　なりますか。</v>
      </c>
    </row>
    <row r="6" spans="1:36" ht="42.75">
      <c r="A6" s="3" t="s">
        <v>258</v>
      </c>
      <c r="B6" s="3">
        <v>4</v>
      </c>
      <c r="C6" s="3">
        <f t="shared" ca="1" si="1"/>
        <v>0.53862552133407371</v>
      </c>
      <c r="D6" s="18">
        <f t="shared" ca="1" si="2"/>
        <v>15</v>
      </c>
      <c r="E6" s="18" t="s">
        <v>3582</v>
      </c>
      <c r="F6" s="18">
        <f ca="1">IF($D6=1,VLOOKUP(1,INDIRECT(第1問問題レベル,0),2,0),IF($D6=2,VLOOKUP(2,INDIRECT(第2問問題レベル,0),2,0),IF($D6=3,VLOOKUP(3,INDIRECT(第3問問題レベル,0),2,0),IF($D6=4,VLOOKUP(4,INDIRECT(第4問問題レベル,0),2,0),IF($D6=5,VLOOKUP(5,INDIRECT(第5問問題レベル,0),2,0),IF($D6=6,VLOOKUP(6,INDIRECT(第6問問題レベル,0),2,0),0))))))</f>
        <v>0</v>
      </c>
      <c r="G6" s="3" t="s">
        <v>342</v>
      </c>
      <c r="H6" s="18" t="s">
        <v>245</v>
      </c>
      <c r="I6" s="18"/>
      <c r="K6" s="18"/>
      <c r="M6" s="18"/>
      <c r="N6" s="18">
        <f ca="1">IF($D6=1,VLOOKUP(1,INDIRECT(第1問問題レベル,0),3,0),IF($D6=2,VLOOKUP(2,INDIRECT(第2問問題レベル,0),3,0),IF($D6=3,VLOOKUP(3,INDIRECT(第3問問題レベル,0),3,0),IF($D6=4,VLOOKUP(4,INDIRECT(第4問問題レベル,0),3,0),IF($D6=5,VLOOKUP(5,INDIRECT(第5問問題レベル,0),3,0),IF($D6=6,VLOOKUP(6,INDIRECT(第6問問題レベル,0),3,0),0))))))</f>
        <v>0</v>
      </c>
      <c r="O6" s="3" t="s">
        <v>2786</v>
      </c>
      <c r="P6" s="18" t="s">
        <v>3160</v>
      </c>
      <c r="S6" s="18" t="s">
        <v>3161</v>
      </c>
      <c r="U6" s="18" t="s">
        <v>3162</v>
      </c>
      <c r="X6" s="18" t="s">
        <v>966</v>
      </c>
      <c r="AA6" s="18"/>
      <c r="AC6" s="18"/>
      <c r="AF6" s="18"/>
      <c r="AI6" s="18"/>
      <c r="AJ6" s="3" t="str">
        <f t="shared" ca="1" si="0"/>
        <v>りんごが　0こあります。0人に　おなじかずずつわけると一人分は、なんこでしょう。</v>
      </c>
    </row>
    <row r="7" spans="1:36" ht="85.5">
      <c r="A7" s="3" t="s">
        <v>258</v>
      </c>
      <c r="B7" s="3">
        <v>5</v>
      </c>
      <c r="C7" s="3">
        <f t="shared" ca="1" si="1"/>
        <v>8.9745495069893488E-2</v>
      </c>
      <c r="D7" s="18">
        <f t="shared" ca="1" si="2"/>
        <v>34</v>
      </c>
      <c r="E7" s="18" t="s">
        <v>2100</v>
      </c>
      <c r="F7" s="18"/>
      <c r="H7" s="18" t="s">
        <v>4234</v>
      </c>
      <c r="I7" s="18">
        <f ca="1">IF($D7=1,VLOOKUP(1,INDIRECT(第1問問題レベル,0),2,0),IF($D7=2,VLOOKUP(2,INDIRECT(第2問問題レベル,0),2,0),IF($D7=3,VLOOKUP(3,INDIRECT(第3問問題レベル,0),2,0),IF($D7=4,VLOOKUP(4,INDIRECT(第4問問題レベル,0),2,0),IF($D7=5,VLOOKUP(5,INDIRECT(第5問問題レベル,0),2,0),IF($D7=6,VLOOKUP(6,INDIRECT(第6問問題レベル,0),2,0),0))))))</f>
        <v>0</v>
      </c>
      <c r="J7" s="3" t="s">
        <v>2976</v>
      </c>
      <c r="K7" s="18" t="s">
        <v>73</v>
      </c>
      <c r="M7" s="18"/>
      <c r="N7" s="18">
        <f ca="1">IF($D7=1,VLOOKUP(1,INDIRECT(第1問問題レベル,0),3,0),IF($D7=2,VLOOKUP(2,INDIRECT(第2問問題レベル,0),3,0),IF($D7=3,VLOOKUP(3,INDIRECT(第3問問題レベル,0),3,0),IF($D7=4,VLOOKUP(4,INDIRECT(第4問問題レベル,0),3,0),IF($D7=5,VLOOKUP(5,INDIRECT(第5問問題レベル,0),3,0),IF($D7=6,VLOOKUP(6,INDIRECT(第6問問題レベル,0),3,0),0))))))</f>
        <v>0</v>
      </c>
      <c r="O7" s="3" t="s">
        <v>342</v>
      </c>
      <c r="P7" s="18" t="s">
        <v>3163</v>
      </c>
      <c r="S7" s="18" t="s">
        <v>3166</v>
      </c>
      <c r="U7" s="18" t="s">
        <v>3164</v>
      </c>
      <c r="X7" s="18" t="s">
        <v>3165</v>
      </c>
      <c r="AA7" s="18"/>
      <c r="AC7" s="18"/>
      <c r="AF7" s="18"/>
      <c r="AJ7" s="3" t="str">
        <f t="shared" ca="1" si="0"/>
        <v>たろうくんは、ちょうちょを　0ひき　つかまえました。0この　かごに　おなじかずずつ　わけました。かご1こに　何びきの　ちょうちょが　はいっていますか。</v>
      </c>
    </row>
    <row r="8" spans="1:36" ht="57">
      <c r="A8" s="3" t="s">
        <v>258</v>
      </c>
      <c r="B8" s="3">
        <v>6</v>
      </c>
      <c r="C8" s="3">
        <f t="shared" ca="1" si="1"/>
        <v>0.63414933030044318</v>
      </c>
      <c r="D8" s="18">
        <f t="shared" ca="1" si="2"/>
        <v>13</v>
      </c>
      <c r="E8" s="18" t="s">
        <v>3167</v>
      </c>
      <c r="F8" s="18">
        <f t="shared" ref="F8:F22" ca="1" si="3">IF($D8=1,VLOOKUP(1,INDIRECT(第1問問題レベル,0),2,0),IF($D8=2,VLOOKUP(2,INDIRECT(第2問問題レベル,0),2,0),IF($D8=3,VLOOKUP(3,INDIRECT(第3問問題レベル,0),2,0),IF($D8=4,VLOOKUP(4,INDIRECT(第4問問題レベル,0),2,0),IF($D8=5,VLOOKUP(5,INDIRECT(第5問問題レベル,0),2,0),IF($D8=6,VLOOKUP(6,INDIRECT(第6問問題レベル,0),2,0),0))))))</f>
        <v>0</v>
      </c>
      <c r="G8" s="3" t="s">
        <v>48</v>
      </c>
      <c r="H8" s="18" t="s">
        <v>3169</v>
      </c>
      <c r="K8" s="18" t="s">
        <v>4235</v>
      </c>
      <c r="M8" s="18"/>
      <c r="N8" s="18">
        <f ca="1">IF($D8=1,VLOOKUP(1,INDIRECT(第1問問題レベル,0),3,0),IF($D8=2,VLOOKUP(2,INDIRECT(第2問問題レベル,0),3,0),IF($D8=3,VLOOKUP(3,INDIRECT(第3問問題レベル,0),3,0),IF($D8=4,VLOOKUP(4,INDIRECT(第4問問題レベル,0),3,0),IF($D8=5,VLOOKUP(5,INDIRECT(第5問問題レベル,0),3,0),IF($D8=6,VLOOKUP(6,INDIRECT(第6問問題レベル,0),3,0),0))))))</f>
        <v>0</v>
      </c>
      <c r="O8" s="3" t="s">
        <v>2906</v>
      </c>
      <c r="P8" s="18" t="s">
        <v>3170</v>
      </c>
      <c r="S8" s="18"/>
      <c r="U8" s="18" t="s">
        <v>3171</v>
      </c>
      <c r="X8" s="18" t="s">
        <v>3172</v>
      </c>
      <c r="AJ8" s="3" t="str">
        <f t="shared" ca="1" si="0"/>
        <v>よしこさんは、0ページの　本を、まいにちおなじページずつ　よんで　0日で　よみおわりました。まいにち、何ページ　よみましたか。</v>
      </c>
    </row>
    <row r="9" spans="1:36" ht="42.75">
      <c r="A9" s="3" t="s">
        <v>258</v>
      </c>
      <c r="B9" s="3">
        <v>7</v>
      </c>
      <c r="C9" s="3">
        <f t="shared" ca="1" si="1"/>
        <v>0.22880497729122129</v>
      </c>
      <c r="D9" s="18">
        <f t="shared" ca="1" si="2"/>
        <v>23</v>
      </c>
      <c r="E9" s="18" t="s">
        <v>4236</v>
      </c>
      <c r="F9" s="18">
        <f t="shared" ca="1" si="3"/>
        <v>0</v>
      </c>
      <c r="G9" s="3" t="s">
        <v>2772</v>
      </c>
      <c r="H9" s="18" t="s">
        <v>3173</v>
      </c>
      <c r="I9" s="18"/>
      <c r="K9" s="18"/>
      <c r="M9" s="18" t="s">
        <v>3174</v>
      </c>
      <c r="P9" s="18" t="s">
        <v>4237</v>
      </c>
      <c r="Q9" s="18">
        <f ca="1">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0</v>
      </c>
      <c r="R9" s="3" t="s">
        <v>2850</v>
      </c>
      <c r="S9" s="18" t="s">
        <v>3175</v>
      </c>
      <c r="U9" s="18" t="s">
        <v>3176</v>
      </c>
      <c r="X9" s="18" t="s">
        <v>3177</v>
      </c>
      <c r="AJ9" s="3" t="str">
        <f t="shared" ca="1" si="0"/>
        <v>子どもが　0人います。おなじ　にんずうに　なるように　0チームに　わけました。１チームは、何人に　なりますか。</v>
      </c>
    </row>
    <row r="10" spans="1:36" ht="57">
      <c r="A10" s="3" t="s">
        <v>258</v>
      </c>
      <c r="B10" s="3">
        <v>8</v>
      </c>
      <c r="C10" s="3">
        <f t="shared" ca="1" si="1"/>
        <v>0.12943507197056336</v>
      </c>
      <c r="D10" s="18">
        <f t="shared" ca="1" si="2"/>
        <v>29</v>
      </c>
      <c r="E10" s="18"/>
      <c r="F10" s="18">
        <f t="shared" ca="1" si="3"/>
        <v>0</v>
      </c>
      <c r="G10" s="3" t="s">
        <v>3072</v>
      </c>
      <c r="H10" s="18" t="s">
        <v>3178</v>
      </c>
      <c r="I10" s="18"/>
      <c r="K10" s="18"/>
      <c r="M10" s="18" t="s">
        <v>4238</v>
      </c>
      <c r="N10" s="18">
        <f t="shared" ref="N10:N15" ca="1" si="4">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O10" s="3" t="s">
        <v>2813</v>
      </c>
      <c r="P10" s="18" t="s">
        <v>3179</v>
      </c>
      <c r="S10" s="18"/>
      <c r="U10" s="18" t="s">
        <v>3180</v>
      </c>
      <c r="X10" s="18" t="s">
        <v>1391</v>
      </c>
      <c r="AJ10" s="3" t="str">
        <f t="shared" ca="1" si="0"/>
        <v>0ｃｍの　テープをおなじ　ながさに　なるように　0本に　きりました。1本　何ｃｍに　なりますか。</v>
      </c>
    </row>
    <row r="11" spans="1:36" ht="57">
      <c r="A11" s="3" t="s">
        <v>258</v>
      </c>
      <c r="B11" s="3">
        <v>9</v>
      </c>
      <c r="C11" s="3">
        <f t="shared" ca="1" si="1"/>
        <v>0.37409416446379917</v>
      </c>
      <c r="D11" s="18">
        <f t="shared" ca="1" si="2"/>
        <v>20</v>
      </c>
      <c r="E11" s="18"/>
      <c r="F11" s="18">
        <f t="shared" ca="1" si="3"/>
        <v>0</v>
      </c>
      <c r="G11" s="3" t="s">
        <v>3072</v>
      </c>
      <c r="H11" s="18" t="s">
        <v>3181</v>
      </c>
      <c r="I11" s="18"/>
      <c r="K11" s="18"/>
      <c r="M11" s="18" t="s">
        <v>4238</v>
      </c>
      <c r="N11" s="18">
        <f t="shared" ca="1" si="4"/>
        <v>0</v>
      </c>
      <c r="O11" s="3" t="s">
        <v>2813</v>
      </c>
      <c r="P11" s="18" t="s">
        <v>3179</v>
      </c>
      <c r="S11" s="18"/>
      <c r="U11" s="18" t="s">
        <v>3180</v>
      </c>
      <c r="X11" s="18" t="s">
        <v>1391</v>
      </c>
      <c r="AJ11" s="3" t="str">
        <f t="shared" ca="1" si="0"/>
        <v>0ｃｍの　はりがねをおなじ　ながさに　なるように　0本に　きりました。1本　何ｃｍに　なりますか。</v>
      </c>
    </row>
    <row r="12" spans="1:36" ht="71.25">
      <c r="A12" s="3" t="s">
        <v>258</v>
      </c>
      <c r="B12" s="3">
        <v>10</v>
      </c>
      <c r="C12" s="3">
        <f t="shared" ca="1" si="1"/>
        <v>9.245172173322036E-2</v>
      </c>
      <c r="D12" s="18">
        <f t="shared" ca="1" si="2"/>
        <v>33</v>
      </c>
      <c r="E12" s="18" t="s">
        <v>4239</v>
      </c>
      <c r="F12" s="18">
        <f t="shared" ca="1" si="3"/>
        <v>0</v>
      </c>
      <c r="G12" s="3" t="s">
        <v>358</v>
      </c>
      <c r="H12" s="18" t="s">
        <v>26</v>
      </c>
      <c r="M12" s="18"/>
      <c r="N12" s="18">
        <f t="shared" ca="1" si="4"/>
        <v>0</v>
      </c>
      <c r="O12" s="3" t="s">
        <v>342</v>
      </c>
      <c r="P12" s="18" t="s">
        <v>3182</v>
      </c>
      <c r="Q12" s="18"/>
      <c r="S12" s="18" t="s">
        <v>3184</v>
      </c>
      <c r="U12" s="18" t="s">
        <v>3183</v>
      </c>
      <c r="X12" s="18" t="s">
        <v>3185</v>
      </c>
      <c r="AJ12" s="3" t="str">
        <f t="shared" ca="1" si="0"/>
        <v>ひよこが　0わいます。0この　かごに　おなじ　かずずついれるには、1この　かごに　何わ　ずつ　いれると　よいでしょう。</v>
      </c>
    </row>
    <row r="13" spans="1:36" ht="71.25">
      <c r="A13" s="3" t="s">
        <v>258</v>
      </c>
      <c r="B13" s="3">
        <v>11</v>
      </c>
      <c r="C13" s="3">
        <f t="shared" ca="1" si="1"/>
        <v>0.93542398495647949</v>
      </c>
      <c r="D13" s="18">
        <f t="shared" ca="1" si="2"/>
        <v>3</v>
      </c>
      <c r="E13" s="18"/>
      <c r="F13" s="18">
        <f t="shared" ca="1" si="3"/>
        <v>9</v>
      </c>
      <c r="G13" s="18" t="s">
        <v>48</v>
      </c>
      <c r="H13" s="18" t="s">
        <v>3168</v>
      </c>
      <c r="J13" s="18"/>
      <c r="K13" s="18" t="s">
        <v>4240</v>
      </c>
      <c r="M13" s="18"/>
      <c r="N13" s="18">
        <f t="shared" ca="1" si="4"/>
        <v>3</v>
      </c>
      <c r="O13" s="3" t="s">
        <v>2906</v>
      </c>
      <c r="P13" s="18" t="s">
        <v>3170</v>
      </c>
      <c r="S13" s="18"/>
      <c r="U13" s="18" t="s">
        <v>3186</v>
      </c>
      <c r="X13" s="18" t="s">
        <v>3187</v>
      </c>
      <c r="AA13" s="18"/>
      <c r="AJ13" s="3" t="str">
        <f t="shared" ca="1" si="0"/>
        <v>9ページの　本を　まいにち　おなじ　ページずつ　よんで　3日で　よみおわりました。1日に　何ページずつ　よみましたか。</v>
      </c>
    </row>
    <row r="14" spans="1:36" ht="57">
      <c r="A14" s="3" t="s">
        <v>258</v>
      </c>
      <c r="B14" s="3">
        <v>12</v>
      </c>
      <c r="C14" s="3">
        <f t="shared" ca="1" si="1"/>
        <v>7.7174066155316745E-2</v>
      </c>
      <c r="D14" s="18">
        <f t="shared" ca="1" si="2"/>
        <v>36</v>
      </c>
      <c r="E14" s="18" t="s">
        <v>2372</v>
      </c>
      <c r="F14" s="18">
        <f t="shared" ca="1" si="3"/>
        <v>0</v>
      </c>
      <c r="G14" s="18" t="s">
        <v>3188</v>
      </c>
      <c r="H14" s="18" t="s">
        <v>3189</v>
      </c>
      <c r="I14" s="18"/>
      <c r="J14" s="18"/>
      <c r="K14" s="18"/>
      <c r="M14" s="18"/>
      <c r="N14" s="18">
        <f t="shared" ca="1" si="4"/>
        <v>0</v>
      </c>
      <c r="O14" s="3" t="s">
        <v>3190</v>
      </c>
      <c r="P14" s="18" t="s">
        <v>3191</v>
      </c>
      <c r="Q14" s="18"/>
      <c r="S14" s="18" t="s">
        <v>3166</v>
      </c>
      <c r="U14" s="18" t="s">
        <v>3192</v>
      </c>
      <c r="X14" s="18" t="s">
        <v>3193</v>
      </c>
      <c r="AJ14" s="3" t="str">
        <f t="shared" ca="1" si="0"/>
        <v>みかんが　0こあります。0まいの　ふくろに　おなじように　わけました。一つの　ふくろは、いくつに　なりますか。</v>
      </c>
    </row>
    <row r="15" spans="1:36" ht="57">
      <c r="A15" s="3" t="s">
        <v>258</v>
      </c>
      <c r="B15" s="3">
        <v>13</v>
      </c>
      <c r="C15" s="3">
        <f t="shared" ca="1" si="1"/>
        <v>0.33031770453520914</v>
      </c>
      <c r="D15" s="18">
        <f t="shared" ca="1" si="2"/>
        <v>21</v>
      </c>
      <c r="E15" s="18" t="s">
        <v>4241</v>
      </c>
      <c r="F15" s="18">
        <f t="shared" ca="1" si="3"/>
        <v>0</v>
      </c>
      <c r="G15" s="18" t="s">
        <v>3188</v>
      </c>
      <c r="H15" s="18" t="s">
        <v>3189</v>
      </c>
      <c r="I15" s="18"/>
      <c r="J15" s="18"/>
      <c r="K15" s="18"/>
      <c r="M15" s="18"/>
      <c r="N15" s="18">
        <f t="shared" ca="1" si="4"/>
        <v>0</v>
      </c>
      <c r="O15" s="3" t="s">
        <v>342</v>
      </c>
      <c r="P15" s="18" t="s">
        <v>3194</v>
      </c>
      <c r="Q15" s="18"/>
      <c r="S15" s="18" t="s">
        <v>3195</v>
      </c>
      <c r="U15" s="18" t="s">
        <v>3196</v>
      </c>
      <c r="X15" s="18" t="s">
        <v>3197</v>
      </c>
      <c r="AJ15" s="3" t="str">
        <f t="shared" ca="1" si="0"/>
        <v>トマトが　0こあります。0この　はこに　おなじかず　ずつ　いれます。一つの　はこに何こ　いれれば　よいでしょう。</v>
      </c>
    </row>
    <row r="16" spans="1:36" ht="57">
      <c r="A16" s="3" t="s">
        <v>258</v>
      </c>
      <c r="B16" s="3">
        <v>14</v>
      </c>
      <c r="C16" s="3">
        <f t="shared" ca="1" si="1"/>
        <v>0.97673966789444855</v>
      </c>
      <c r="D16" s="18">
        <f t="shared" ca="1" si="2"/>
        <v>2</v>
      </c>
      <c r="E16" s="18"/>
      <c r="F16" s="18">
        <f t="shared" ca="1" si="3"/>
        <v>12</v>
      </c>
      <c r="G16" s="18" t="s">
        <v>3198</v>
      </c>
      <c r="H16" s="18" t="s">
        <v>4242</v>
      </c>
      <c r="I16" s="18">
        <f ca="1">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7</v>
      </c>
      <c r="J16" s="3" t="s">
        <v>3200</v>
      </c>
      <c r="K16" s="18" t="s">
        <v>3201</v>
      </c>
      <c r="M16" s="18" t="s">
        <v>3202</v>
      </c>
      <c r="N16" s="18"/>
      <c r="P16" s="18" t="s">
        <v>3203</v>
      </c>
      <c r="U16" s="18"/>
      <c r="X16" s="18"/>
      <c r="AJ16" s="3" t="str">
        <f t="shared" ca="1" si="0"/>
        <v>12この　キャラメルを　7人の　こどもにおなじかずずつ　わけると、一人　なんこに　なりますか。</v>
      </c>
    </row>
    <row r="17" spans="1:36" ht="57">
      <c r="A17" s="3" t="s">
        <v>258</v>
      </c>
      <c r="B17" s="3">
        <v>15</v>
      </c>
      <c r="C17" s="3">
        <f t="shared" ca="1" si="1"/>
        <v>0.64340515943213206</v>
      </c>
      <c r="D17" s="18">
        <f t="shared" ca="1" si="2"/>
        <v>12</v>
      </c>
      <c r="E17" s="18" t="s">
        <v>3904</v>
      </c>
      <c r="F17" s="18">
        <f t="shared" ca="1" si="3"/>
        <v>0</v>
      </c>
      <c r="G17" s="18" t="s">
        <v>3198</v>
      </c>
      <c r="H17" s="18" t="s">
        <v>3204</v>
      </c>
      <c r="I17" s="18"/>
      <c r="J17" s="18"/>
      <c r="K17" s="18"/>
      <c r="M17" s="18"/>
      <c r="N17" s="18">
        <f t="shared" ref="N17:N22" ca="1" si="5">IF($D17=1,VLOOKUP(1,INDIRECT(第1問問題レベル,0),3,0),IF($D17=2,VLOOKUP(2,INDIRECT(第2問問題レベル,0),3,0),IF($D17=3,VLOOKUP(3,INDIRECT(第3問問題レベル,0),3,0),IF($D17=4,VLOOKUP(4,INDIRECT(第4問問題レベル,0),3,0),IF($D17=5,VLOOKUP(5,INDIRECT(第5問問題レベル,0),3,0),IF($D17=6,VLOOKUP(6,INDIRECT(第6問問題レベル,0),3,0),0))))))</f>
        <v>0</v>
      </c>
      <c r="O17" s="18" t="s">
        <v>3205</v>
      </c>
      <c r="P17" s="18" t="s">
        <v>3206</v>
      </c>
      <c r="Q17" s="18"/>
      <c r="S17" s="18" t="s">
        <v>3207</v>
      </c>
      <c r="U17" s="18" t="s">
        <v>3208</v>
      </c>
      <c r="X17" s="18" t="s">
        <v>3209</v>
      </c>
      <c r="AA17" s="18"/>
      <c r="AC17" s="18"/>
      <c r="AF17" s="18"/>
      <c r="AI17" s="18"/>
      <c r="AJ17" s="3" t="str">
        <f t="shared" ca="1" si="0"/>
        <v>かきが　0こ　あります。0つの　ふくろに　おなじかずずつ　いれると、一ふくろは、なんこに　なりますか。</v>
      </c>
    </row>
    <row r="18" spans="1:36" ht="42.75">
      <c r="A18" s="3" t="s">
        <v>258</v>
      </c>
      <c r="B18" s="3">
        <v>16</v>
      </c>
      <c r="C18" s="3">
        <f t="shared" ca="1" si="1"/>
        <v>0.80821515883174</v>
      </c>
      <c r="D18" s="18">
        <f t="shared" ca="1" si="2"/>
        <v>6</v>
      </c>
      <c r="E18" s="18" t="s">
        <v>3980</v>
      </c>
      <c r="F18" s="18">
        <f t="shared" ca="1" si="3"/>
        <v>8</v>
      </c>
      <c r="G18" s="18" t="s">
        <v>3198</v>
      </c>
      <c r="H18" s="18" t="s">
        <v>3204</v>
      </c>
      <c r="K18" s="18"/>
      <c r="M18" s="18" t="s">
        <v>4243</v>
      </c>
      <c r="N18" s="18">
        <f t="shared" ca="1" si="5"/>
        <v>1</v>
      </c>
      <c r="O18" s="18" t="s">
        <v>3210</v>
      </c>
      <c r="P18" s="18" t="s">
        <v>3211</v>
      </c>
      <c r="S18" s="18" t="s">
        <v>3212</v>
      </c>
      <c r="U18" s="18" t="s">
        <v>3213</v>
      </c>
      <c r="V18" s="18"/>
      <c r="X18" s="18" t="s">
        <v>3209</v>
      </c>
      <c r="AC18" s="18"/>
      <c r="AF18" s="18"/>
      <c r="AI18" s="18"/>
      <c r="AJ18" s="3" t="str">
        <f t="shared" ca="1" si="0"/>
        <v>あめが　8こ　あります。子ども　1人に　おなじかずずつわけます。一人なんこに　なりますか。</v>
      </c>
    </row>
    <row r="19" spans="1:36" ht="57">
      <c r="A19" s="3" t="s">
        <v>258</v>
      </c>
      <c r="B19" s="3">
        <v>17</v>
      </c>
      <c r="C19" s="3">
        <f t="shared" ca="1" si="1"/>
        <v>0.31426755959323671</v>
      </c>
      <c r="D19" s="18">
        <f t="shared" ca="1" si="2"/>
        <v>22</v>
      </c>
      <c r="E19" s="18" t="s">
        <v>2372</v>
      </c>
      <c r="F19" s="18">
        <f t="shared" ca="1" si="3"/>
        <v>0</v>
      </c>
      <c r="G19" s="18" t="s">
        <v>3198</v>
      </c>
      <c r="H19" s="18" t="s">
        <v>3204</v>
      </c>
      <c r="I19" s="18"/>
      <c r="K19" s="18"/>
      <c r="M19" s="18"/>
      <c r="N19" s="18">
        <f t="shared" ca="1" si="5"/>
        <v>0</v>
      </c>
      <c r="O19" s="18" t="s">
        <v>3205</v>
      </c>
      <c r="P19" s="18" t="s">
        <v>3214</v>
      </c>
      <c r="Q19" s="18"/>
      <c r="R19" s="18"/>
      <c r="S19" s="18" t="s">
        <v>3207</v>
      </c>
      <c r="U19" s="18" t="s">
        <v>3215</v>
      </c>
      <c r="X19" s="18" t="s">
        <v>3209</v>
      </c>
      <c r="Y19" s="18"/>
      <c r="AJ19" s="3" t="str">
        <f t="shared" ca="1" si="0"/>
        <v>みかんが　0こ　あります。0つの　はこに　おなじかずずつ　いれると、一つの　はこは、なんこに　なりますか。</v>
      </c>
    </row>
    <row r="20" spans="1:36" ht="57">
      <c r="A20" s="3" t="s">
        <v>258</v>
      </c>
      <c r="B20" s="3">
        <v>18</v>
      </c>
      <c r="C20" s="3">
        <f t="shared" ca="1" si="1"/>
        <v>0.9890735505056667</v>
      </c>
      <c r="D20" s="18">
        <f t="shared" ca="1" si="2"/>
        <v>1</v>
      </c>
      <c r="E20" s="18"/>
      <c r="F20" s="18">
        <f t="shared" ca="1" si="3"/>
        <v>19</v>
      </c>
      <c r="G20" s="18" t="s">
        <v>3216</v>
      </c>
      <c r="H20" s="18" t="s">
        <v>3217</v>
      </c>
      <c r="I20" s="18"/>
      <c r="J20" s="18"/>
      <c r="K20" s="18"/>
      <c r="M20" s="18" t="s">
        <v>4244</v>
      </c>
      <c r="N20" s="18">
        <f t="shared" ca="1" si="5"/>
        <v>1</v>
      </c>
      <c r="O20" s="18" t="s">
        <v>3218</v>
      </c>
      <c r="P20" s="18" t="s">
        <v>3219</v>
      </c>
      <c r="Q20" s="18"/>
      <c r="R20" s="18"/>
      <c r="S20" s="18"/>
      <c r="U20" s="18" t="s">
        <v>3220</v>
      </c>
      <c r="X20" s="18" t="s">
        <v>3221</v>
      </c>
      <c r="AA20" s="18"/>
      <c r="AJ20" s="3" t="str">
        <f t="shared" ca="1" si="0"/>
        <v>19ｃｍの　テープがあります。おなじながさで　1本に　わけると1本　なんｃｍに　なりますか。</v>
      </c>
    </row>
    <row r="21" spans="1:36" ht="42.75">
      <c r="A21" s="3" t="s">
        <v>258</v>
      </c>
      <c r="B21" s="3">
        <v>19</v>
      </c>
      <c r="C21" s="3">
        <f t="shared" ca="1" si="1"/>
        <v>0.16786136270080121</v>
      </c>
      <c r="D21" s="18">
        <f t="shared" ca="1" si="2"/>
        <v>27</v>
      </c>
      <c r="E21" s="18" t="s">
        <v>4233</v>
      </c>
      <c r="F21" s="18">
        <f t="shared" ca="1" si="3"/>
        <v>0</v>
      </c>
      <c r="G21" s="18" t="s">
        <v>3222</v>
      </c>
      <c r="H21" s="18" t="s">
        <v>3204</v>
      </c>
      <c r="I21" s="18"/>
      <c r="K21" s="18"/>
      <c r="M21" s="18" t="s">
        <v>4243</v>
      </c>
      <c r="N21" s="18">
        <f t="shared" ca="1" si="5"/>
        <v>0</v>
      </c>
      <c r="O21" s="18" t="s">
        <v>3210</v>
      </c>
      <c r="P21" s="18" t="s">
        <v>3211</v>
      </c>
      <c r="S21" s="18" t="s">
        <v>3212</v>
      </c>
      <c r="U21" s="18" t="s">
        <v>3213</v>
      </c>
      <c r="V21" s="18"/>
      <c r="X21" s="18" t="s">
        <v>3209</v>
      </c>
      <c r="AJ21" s="3" t="str">
        <f t="shared" ca="1" si="0"/>
        <v>いちごが　0こ　あります。子ども　0人に　おなじかずずつわけます。一人なんこに　なりますか。</v>
      </c>
    </row>
    <row r="22" spans="1:36" ht="42.75">
      <c r="A22" s="3" t="s">
        <v>258</v>
      </c>
      <c r="B22" s="3">
        <v>20</v>
      </c>
      <c r="C22" s="3">
        <f t="shared" ca="1" si="1"/>
        <v>0.42643250566312918</v>
      </c>
      <c r="D22" s="18">
        <f t="shared" ca="1" si="2"/>
        <v>18</v>
      </c>
      <c r="E22" s="18" t="s">
        <v>3973</v>
      </c>
      <c r="F22" s="18">
        <f t="shared" ca="1" si="3"/>
        <v>0</v>
      </c>
      <c r="G22" s="18" t="s">
        <v>3222</v>
      </c>
      <c r="H22" s="18" t="s">
        <v>3204</v>
      </c>
      <c r="I22" s="18"/>
      <c r="J22" s="18"/>
      <c r="K22" s="18"/>
      <c r="M22" s="18"/>
      <c r="N22" s="18">
        <f t="shared" ca="1" si="5"/>
        <v>0</v>
      </c>
      <c r="O22" s="18" t="s">
        <v>3210</v>
      </c>
      <c r="P22" s="18" t="s">
        <v>3272</v>
      </c>
      <c r="Q22" s="18"/>
      <c r="R22" s="18"/>
      <c r="S22" s="18" t="s">
        <v>3223</v>
      </c>
      <c r="U22" s="18" t="s">
        <v>3213</v>
      </c>
      <c r="V22" s="18"/>
      <c r="X22" s="18" t="s">
        <v>3209</v>
      </c>
      <c r="AJ22" s="3" t="str">
        <f t="shared" ca="1" si="0"/>
        <v>どんぐりが　0こ　あります。0人の　子どもにおなじかずずつ　わけると一人なんこに　なりますか。</v>
      </c>
    </row>
    <row r="23" spans="1:36" ht="28.5">
      <c r="A23" s="3" t="s">
        <v>258</v>
      </c>
      <c r="B23" s="3">
        <v>21</v>
      </c>
      <c r="C23" s="3">
        <f t="shared" ca="1" si="1"/>
        <v>8.6330474456849271E-2</v>
      </c>
      <c r="D23" s="18">
        <f t="shared" ca="1" si="2"/>
        <v>35</v>
      </c>
      <c r="E23" s="18" t="s">
        <v>4245</v>
      </c>
      <c r="F23" s="18">
        <f ca="1">IF($D23=1,VLOOKUP(1,INDIRECT(第1問問題レベル,0),3,0),IF($D23=2,VLOOKUP(2,INDIRECT(第2問問題レベル,0),3,0),IF($D23=3,VLOOKUP(3,INDIRECT(第3問問題レベル,0),3,0),IF($D23=4,VLOOKUP(4,INDIRECT(第4問問題レベル,0),3,0),IF($D23=5,VLOOKUP(5,INDIRECT(第5問問題レベル,0),3,0),IF($D23=6,VLOOKUP(6,INDIRECT(第6問問題レベル,0),3,0),0))))))</f>
        <v>0</v>
      </c>
      <c r="G23" s="18" t="s">
        <v>24</v>
      </c>
      <c r="H23" s="18" t="s">
        <v>3224</v>
      </c>
      <c r="I23" s="18">
        <f ca="1">IF($D23=1,VLOOKUP(1,INDIRECT(第1問問題レベル,0),2,0),IF($D23=2,VLOOKUP(2,INDIRECT(第2問問題レベル,0),2,0),IF($D23=3,VLOOKUP(3,INDIRECT(第3問問題レベル,0),2,0),IF($D23=4,VLOOKUP(4,INDIRECT(第4問問題レベル,0),2,0),IF($D23=5,VLOOKUP(5,INDIRECT(第5問問題レベル,0),2,0),IF($D23=6,VLOOKUP(6,INDIRECT(第6問問題レベル,0),2,0),0))))))</f>
        <v>0</v>
      </c>
      <c r="J23" s="3" t="s">
        <v>2801</v>
      </c>
      <c r="K23" s="18" t="s">
        <v>3225</v>
      </c>
      <c r="M23" s="18" t="s">
        <v>3150</v>
      </c>
      <c r="N23" s="18"/>
      <c r="P23" s="18" t="s">
        <v>3151</v>
      </c>
      <c r="Q23" s="18"/>
      <c r="R23" s="18"/>
      <c r="S23" s="18"/>
      <c r="U23" s="18"/>
      <c r="X23" s="18"/>
      <c r="AA23" s="18"/>
      <c r="AC23" s="18"/>
      <c r="AF23" s="18"/>
      <c r="AJ23" s="3" t="str">
        <f t="shared" ca="1" si="0"/>
        <v>いろがみ　0まいの　ねだんは、0円　でした。1まいいくらでしょう。</v>
      </c>
    </row>
    <row r="24" spans="1:36" ht="57">
      <c r="A24" s="3" t="s">
        <v>258</v>
      </c>
      <c r="B24" s="3">
        <v>22</v>
      </c>
      <c r="C24" s="3">
        <f t="shared" ca="1" si="1"/>
        <v>0.78443995863844285</v>
      </c>
      <c r="D24" s="18">
        <f t="shared" ca="1" si="2"/>
        <v>10</v>
      </c>
      <c r="E24" s="18"/>
      <c r="F24" s="18">
        <f ca="1">IF($D24=1,VLOOKUP(1,INDIRECT(第1問問題レベル,0),3,0),IF($D24=2,VLOOKUP(2,INDIRECT(第2問問題レベル,0),3,0),IF($D24=3,VLOOKUP(3,INDIRECT(第3問問題レベル,0),3,0),IF($D24=4,VLOOKUP(4,INDIRECT(第4問問題レベル,0),3,0),IF($D24=5,VLOOKUP(5,INDIRECT(第5問問題レベル,0),3,0),IF($D24=6,VLOOKUP(6,INDIRECT(第6問問題レベル,0),3,0),0))))))</f>
        <v>0</v>
      </c>
      <c r="G24" s="3" t="s">
        <v>3153</v>
      </c>
      <c r="H24" s="18" t="s">
        <v>3206</v>
      </c>
      <c r="I24" s="18">
        <f ca="1">IF($D24=1,VLOOKUP(1,INDIRECT(第1問問題レベル,0),2,0),IF($D24=2,VLOOKUP(2,INDIRECT(第2問問題レベル,0),2,0),IF($D24=3,VLOOKUP(3,INDIRECT(第3問問題レベル,0),2,0),IF($D24=4,VLOOKUP(4,INDIRECT(第4問問題レベル,0),2,0),IF($D24=5,VLOOKUP(5,INDIRECT(第5問問題レベル,0),2,0),IF($D24=6,VLOOKUP(6,INDIRECT(第6問問題レベル,0),2,0),0))))))</f>
        <v>0</v>
      </c>
      <c r="J24" s="3" t="s">
        <v>342</v>
      </c>
      <c r="K24" s="18" t="s">
        <v>3152</v>
      </c>
      <c r="M24" s="18" t="s">
        <v>3228</v>
      </c>
      <c r="N24" s="18"/>
      <c r="P24" s="18" t="s">
        <v>3156</v>
      </c>
      <c r="S24" s="18" t="s">
        <v>966</v>
      </c>
      <c r="U24" s="18"/>
      <c r="X24" s="18"/>
      <c r="AA24" s="18"/>
      <c r="AJ24" s="3" t="str">
        <f t="shared" ref="AJ24:AJ43" ca="1" si="6">E24&amp;F24&amp;G24&amp;H24&amp;I24&amp;J24&amp;K24&amp;M24&amp;N24&amp;O24&amp;P24&amp;Q24&amp;R24&amp;S24&amp;U24&amp;V24&amp;W24&amp;X24&amp;Y24&amp;Z24&amp;AA24&amp;AC24&amp;AD24&amp;AE24&amp;AF24&amp;AG24&amp;AH24&amp;AI24</f>
        <v>0つの　ふくろに　おなじかずずつ0この　あめを　おなじかずずつ　わけると　一ふくろは、なんこでしょう。</v>
      </c>
    </row>
    <row r="25" spans="1:36" ht="57">
      <c r="A25" s="3" t="s">
        <v>258</v>
      </c>
      <c r="B25" s="3">
        <v>23</v>
      </c>
      <c r="C25" s="3">
        <f t="shared" ca="1" si="1"/>
        <v>0.82552295914324547</v>
      </c>
      <c r="D25" s="18">
        <f t="shared" ca="1" si="2"/>
        <v>5</v>
      </c>
      <c r="E25" s="18"/>
      <c r="F25" s="18">
        <f ca="1">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2</v>
      </c>
      <c r="G25" s="3" t="s">
        <v>24</v>
      </c>
      <c r="H25" s="18" t="s">
        <v>3227</v>
      </c>
      <c r="I25" s="18"/>
      <c r="K25" s="18" t="s">
        <v>4246</v>
      </c>
      <c r="M25" s="18"/>
      <c r="N25" s="18">
        <f t="shared" ref="N25:N41" ca="1" si="7">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6</v>
      </c>
      <c r="O25" s="3" t="s">
        <v>342</v>
      </c>
      <c r="P25" s="18" t="s">
        <v>3565</v>
      </c>
      <c r="S25" s="18" t="s">
        <v>3229</v>
      </c>
      <c r="U25" s="18" t="s">
        <v>3159</v>
      </c>
      <c r="X25" s="18"/>
      <c r="AA25" s="18"/>
      <c r="AC25" s="18"/>
      <c r="AF25" s="18"/>
      <c r="AI25" s="18"/>
      <c r="AJ25" s="3" t="str">
        <f t="shared" ca="1" si="6"/>
        <v>2まいの　おさらに　おなじかずずつ　6この　いちごを　わけます。ひとさら　何こに　なりますか。</v>
      </c>
    </row>
    <row r="26" spans="1:36" ht="57">
      <c r="A26" s="3" t="s">
        <v>258</v>
      </c>
      <c r="B26" s="3">
        <v>24</v>
      </c>
      <c r="C26" s="3">
        <f t="shared" ca="1" si="1"/>
        <v>0.2094068002687326</v>
      </c>
      <c r="D26" s="18">
        <f t="shared" ca="1" si="2"/>
        <v>24</v>
      </c>
      <c r="E26" s="18" t="s">
        <v>4236</v>
      </c>
      <c r="F26" s="18">
        <f ca="1">IF($D26=1,VLOOKUP(1,INDIRECT(第1問問題レベル,0),3,0),IF($D26=2,VLOOKUP(2,INDIRECT(第2問問題レベル,0),3,0),IF($D26=3,VLOOKUP(3,INDIRECT(第3問問題レベル,0),3,0),IF($D26=4,VLOOKUP(4,INDIRECT(第4問問題レベル,0),3,0),IF($D26=5,VLOOKUP(5,INDIRECT(第5問問題レベル,0),3,0),IF($D26=6,VLOOKUP(6,INDIRECT(第6問問題レベル,0),3,0),0))))))</f>
        <v>0</v>
      </c>
      <c r="G26" s="3" t="s">
        <v>2786</v>
      </c>
      <c r="H26" s="18" t="s">
        <v>3230</v>
      </c>
      <c r="I26" s="18"/>
      <c r="K26" s="18"/>
      <c r="M26" s="18"/>
      <c r="N26" s="18">
        <f t="shared" ca="1" si="7"/>
        <v>0</v>
      </c>
      <c r="O26" s="3" t="s">
        <v>342</v>
      </c>
      <c r="P26" s="18" t="s">
        <v>3231</v>
      </c>
      <c r="Q26" s="18"/>
      <c r="S26" s="18" t="s">
        <v>3232</v>
      </c>
      <c r="U26" s="18" t="s">
        <v>3162</v>
      </c>
      <c r="X26" s="18" t="s">
        <v>966</v>
      </c>
      <c r="AA26" s="18"/>
      <c r="AC26" s="18"/>
      <c r="AF26" s="18"/>
      <c r="AI26" s="18"/>
      <c r="AJ26" s="3" t="str">
        <f t="shared" ca="1" si="6"/>
        <v>子どもが　0人います。0この　りんごを　おなじかずずつ　わけます。一人分は、なんこでしょう。</v>
      </c>
    </row>
    <row r="27" spans="1:36" ht="71.25">
      <c r="A27" s="3" t="s">
        <v>258</v>
      </c>
      <c r="B27" s="3">
        <v>25</v>
      </c>
      <c r="C27" s="3">
        <f t="shared" ca="1" si="1"/>
        <v>0.60241552700839895</v>
      </c>
      <c r="D27" s="18">
        <f t="shared" ca="1" si="2"/>
        <v>14</v>
      </c>
      <c r="E27" s="18" t="s">
        <v>2100</v>
      </c>
      <c r="F27" s="18"/>
      <c r="H27" s="18" t="s">
        <v>4247</v>
      </c>
      <c r="I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0</v>
      </c>
      <c r="J27" s="3" t="s">
        <v>342</v>
      </c>
      <c r="K27" s="18" t="s">
        <v>3233</v>
      </c>
      <c r="M27" s="18"/>
      <c r="N27" s="18">
        <f t="shared" ca="1" si="7"/>
        <v>0</v>
      </c>
      <c r="O27" s="3" t="s">
        <v>2976</v>
      </c>
      <c r="P27" s="18" t="s">
        <v>3234</v>
      </c>
      <c r="S27" s="18" t="s">
        <v>3232</v>
      </c>
      <c r="U27" s="18" t="s">
        <v>3164</v>
      </c>
      <c r="X27" s="18" t="s">
        <v>3235</v>
      </c>
      <c r="AA27" s="18"/>
      <c r="AC27" s="18"/>
      <c r="AF27" s="18"/>
      <c r="AI27" s="18"/>
      <c r="AJ27" s="3" t="str">
        <f t="shared" ca="1" si="6"/>
        <v>たろうくんは、むしかごを　0こ　もっています。0ひきの　ちょうちょを　おなじかずずつ　わけます。かご1こに　何びきの　ちょうちょを　いれますか。</v>
      </c>
    </row>
    <row r="28" spans="1:36" ht="71.25">
      <c r="A28" s="3" t="s">
        <v>258</v>
      </c>
      <c r="B28" s="3">
        <v>26</v>
      </c>
      <c r="C28" s="3">
        <f t="shared" ca="1" si="1"/>
        <v>2.1932709439511866E-2</v>
      </c>
      <c r="D28" s="18">
        <f t="shared" ca="1" si="2"/>
        <v>40</v>
      </c>
      <c r="E28" s="18" t="s">
        <v>3167</v>
      </c>
      <c r="F28" s="18"/>
      <c r="H28" s="18" t="s">
        <v>4248</v>
      </c>
      <c r="I28" s="18">
        <f ca="1">IF($D28=1,VLOOKUP(1,INDIRECT(第1問問題レベル,0),3,0),IF($D28=2,VLOOKUP(2,INDIRECT(第2問問題レベル,0),3,0),IF($D28=3,VLOOKUP(3,INDIRECT(第3問問題レベル,0),3,0),IF($D28=4,VLOOKUP(4,INDIRECT(第4問問題レベル,0),3,0),IF($D28=5,VLOOKUP(5,INDIRECT(第5問問題レベル,0),3,0),IF($D28=6,VLOOKUP(6,INDIRECT(第6問問題レベル,0),3,0),0))))))</f>
        <v>0</v>
      </c>
      <c r="J28" s="3" t="s">
        <v>2906</v>
      </c>
      <c r="K28" s="18" t="s">
        <v>3236</v>
      </c>
      <c r="M28" s="18" t="s">
        <v>4249</v>
      </c>
      <c r="N28" s="18">
        <f t="shared" ca="1" si="7"/>
        <v>0</v>
      </c>
      <c r="O28" s="3" t="s">
        <v>48</v>
      </c>
      <c r="P28" s="18" t="s">
        <v>3237</v>
      </c>
      <c r="S28" s="18"/>
      <c r="U28" s="18" t="s">
        <v>3171</v>
      </c>
      <c r="X28" s="18" t="s">
        <v>3238</v>
      </c>
      <c r="AA28" s="18"/>
      <c r="AC28" s="18"/>
      <c r="AF28" s="18"/>
      <c r="AJ28" s="3" t="str">
        <f t="shared" ca="1" si="6"/>
        <v>よしこさんは、本を　0日で　よみおわろうと　おもっています。本は、ぜんぶで　0ページ　あります。まいにち、何ページ　よむと　いいですか。</v>
      </c>
    </row>
    <row r="29" spans="1:36" ht="42.75">
      <c r="A29" s="3" t="s">
        <v>258</v>
      </c>
      <c r="B29" s="3">
        <v>27</v>
      </c>
      <c r="C29" s="3">
        <f t="shared" ca="1" si="1"/>
        <v>0.19221421570037578</v>
      </c>
      <c r="D29" s="18">
        <f t="shared" ca="1" si="2"/>
        <v>25</v>
      </c>
      <c r="E29" s="18" t="s">
        <v>3239</v>
      </c>
      <c r="F29" s="18"/>
      <c r="H29" s="18" t="s">
        <v>4250</v>
      </c>
      <c r="I29" s="18">
        <f ca="1">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0</v>
      </c>
      <c r="J29" s="3" t="s">
        <v>2850</v>
      </c>
      <c r="K29" s="18" t="s">
        <v>3077</v>
      </c>
      <c r="M29" s="18" t="s">
        <v>3240</v>
      </c>
      <c r="N29" s="18">
        <f t="shared" ca="1" si="7"/>
        <v>0</v>
      </c>
      <c r="O29" s="3" t="s">
        <v>2772</v>
      </c>
      <c r="P29" s="18" t="s">
        <v>26</v>
      </c>
      <c r="S29" s="18"/>
      <c r="U29" s="18" t="s">
        <v>3176</v>
      </c>
      <c r="X29" s="18" t="s">
        <v>3177</v>
      </c>
      <c r="AJ29" s="3" t="str">
        <f t="shared" ca="1" si="6"/>
        <v>子どもたちを　おなじ　にんずうで　0チームに　わけます。子どもは、0人います。１チームは、何人に　なりますか。</v>
      </c>
    </row>
    <row r="30" spans="1:36" ht="42.75">
      <c r="A30" s="3" t="s">
        <v>258</v>
      </c>
      <c r="B30" s="3">
        <v>28</v>
      </c>
      <c r="C30" s="3">
        <f t="shared" ca="1" si="1"/>
        <v>0.10140147441875469</v>
      </c>
      <c r="D30" s="18">
        <f t="shared" ca="1" si="2"/>
        <v>31</v>
      </c>
      <c r="E30" s="18" t="s">
        <v>4251</v>
      </c>
      <c r="F30" s="18">
        <f ca="1">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0</v>
      </c>
      <c r="G30" s="3" t="s">
        <v>2813</v>
      </c>
      <c r="H30" s="18" t="s">
        <v>3241</v>
      </c>
      <c r="I30" s="18"/>
      <c r="K30" s="18"/>
      <c r="M30" s="18"/>
      <c r="N30" s="18">
        <f t="shared" ca="1" si="7"/>
        <v>0</v>
      </c>
      <c r="O30" s="3" t="s">
        <v>3072</v>
      </c>
      <c r="P30" s="18" t="s">
        <v>3242</v>
      </c>
      <c r="Q30" s="18"/>
      <c r="S30" s="18"/>
      <c r="U30" s="18" t="s">
        <v>3180</v>
      </c>
      <c r="X30" s="18" t="s">
        <v>3243</v>
      </c>
      <c r="AJ30" s="3" t="str">
        <f t="shared" ca="1" si="6"/>
        <v>おなじ　ながさの　0本の　テープが　いるので、0ｃｍの　テープを　きります。1本　何ｃｍに　すると　いいですか。</v>
      </c>
    </row>
    <row r="31" spans="1:36" ht="57">
      <c r="A31" s="3" t="s">
        <v>258</v>
      </c>
      <c r="B31" s="3">
        <v>29</v>
      </c>
      <c r="C31" s="3">
        <f t="shared" ca="1" si="1"/>
        <v>0.80298180633295235</v>
      </c>
      <c r="D31" s="18">
        <f t="shared" ca="1" si="2"/>
        <v>9</v>
      </c>
      <c r="E31" s="18" t="s">
        <v>4251</v>
      </c>
      <c r="F31" s="18">
        <f ca="1">IF($D31=1,VLOOKUP(1,INDIRECT(第1問問題レベル,0),3,0),IF($D31=2,VLOOKUP(2,INDIRECT(第2問問題レベル,0),3,0),IF($D31=3,VLOOKUP(3,INDIRECT(第3問問題レベル,0),3,0),IF($D31=4,VLOOKUP(4,INDIRECT(第4問問題レベル,0),3,0),IF($D31=5,VLOOKUP(5,INDIRECT(第5問問題レベル,0),3,0),IF($D31=6,VLOOKUP(6,INDIRECT(第6問問題レベル,0),3,0),0))))))</f>
        <v>0</v>
      </c>
      <c r="G31" s="3" t="s">
        <v>2813</v>
      </c>
      <c r="H31" s="18" t="s">
        <v>3244</v>
      </c>
      <c r="I31" s="18"/>
      <c r="K31" s="18"/>
      <c r="M31" s="18"/>
      <c r="N31" s="18">
        <f t="shared" ca="1" si="7"/>
        <v>0</v>
      </c>
      <c r="O31" s="3" t="s">
        <v>3072</v>
      </c>
      <c r="P31" s="18" t="s">
        <v>3245</v>
      </c>
      <c r="Q31" s="18"/>
      <c r="S31" s="18"/>
      <c r="U31" s="18" t="s">
        <v>3180</v>
      </c>
      <c r="X31" s="18" t="s">
        <v>3243</v>
      </c>
      <c r="AJ31" s="3" t="str">
        <f t="shared" ca="1" si="6"/>
        <v>おなじ　ながさの　0本の　はりがねが　いるので、0ｃｍの　はりがねを　きります。1本　何ｃｍに　すると　いいですか。</v>
      </c>
    </row>
    <row r="32" spans="1:36" ht="71.25">
      <c r="A32" s="3" t="s">
        <v>258</v>
      </c>
      <c r="B32" s="3">
        <v>30</v>
      </c>
      <c r="C32" s="3">
        <f t="shared" ca="1" si="1"/>
        <v>0.18742380255894764</v>
      </c>
      <c r="D32" s="18">
        <f t="shared" ca="1" si="2"/>
        <v>26</v>
      </c>
      <c r="E32" s="18"/>
      <c r="F32" s="18">
        <f ca="1">IF($D32=1,VLOOKUP(1,INDIRECT(第1問問題レベル,0),3,0),IF($D32=2,VLOOKUP(2,INDIRECT(第2問問題レベル,0),3,0),IF($D32=3,VLOOKUP(3,INDIRECT(第3問問題レベル,0),3,0),IF($D32=4,VLOOKUP(4,INDIRECT(第4問問題レベル,0),3,0),IF($D32=5,VLOOKUP(5,INDIRECT(第5問問題レベル,0),3,0),IF($D32=6,VLOOKUP(6,INDIRECT(第6問問題レベル,0),3,0),0))))))</f>
        <v>0</v>
      </c>
      <c r="G32" s="3" t="s">
        <v>342</v>
      </c>
      <c r="H32" s="18" t="s">
        <v>4252</v>
      </c>
      <c r="I32" s="18"/>
      <c r="K32" s="18" t="s">
        <v>4246</v>
      </c>
      <c r="M32" s="18"/>
      <c r="N32" s="18">
        <f t="shared" ca="1" si="7"/>
        <v>0</v>
      </c>
      <c r="O32" s="3" t="s">
        <v>358</v>
      </c>
      <c r="P32" s="18" t="s">
        <v>3246</v>
      </c>
      <c r="S32" s="18" t="s">
        <v>3248</v>
      </c>
      <c r="U32" s="18" t="s">
        <v>3183</v>
      </c>
      <c r="X32" s="18" t="s">
        <v>3185</v>
      </c>
      <c r="AJ32" s="3" t="str">
        <f t="shared" ca="1" si="6"/>
        <v>0こ　　　の　かごに　おなじかずずつ　0わの　ひよこを　いれます。1この　かごに　何わ　ずつ　いれると　よいでしょう。</v>
      </c>
    </row>
    <row r="33" spans="1:36" ht="71.25">
      <c r="A33" s="3" t="s">
        <v>258</v>
      </c>
      <c r="B33" s="3">
        <v>31</v>
      </c>
      <c r="C33" s="3">
        <f t="shared" ca="1" si="1"/>
        <v>0.52314958080432827</v>
      </c>
      <c r="D33" s="18">
        <f t="shared" ca="1" si="2"/>
        <v>16</v>
      </c>
      <c r="E33" s="18" t="s">
        <v>3249</v>
      </c>
      <c r="F33" s="18"/>
      <c r="H33" s="18" t="s">
        <v>4240</v>
      </c>
      <c r="I33" s="18">
        <f ca="1">IF($D33=1,VLOOKUP(1,INDIRECT(第1問問題レベル,0),3,0),IF($D33=2,VLOOKUP(2,INDIRECT(第2問問題レベル,0),3,0),IF($D33=3,VLOOKUP(3,INDIRECT(第3問問題レベル,0),3,0),IF($D33=4,VLOOKUP(4,INDIRECT(第4問問題レベル,0),3,0),IF($D33=5,VLOOKUP(5,INDIRECT(第5問問題レベル,0),3,0),IF($D33=6,VLOOKUP(6,INDIRECT(第6問問題レベル,0),3,0),0))))))</f>
        <v>0</v>
      </c>
      <c r="J33" s="3" t="s">
        <v>2906</v>
      </c>
      <c r="K33" s="18" t="s">
        <v>3250</v>
      </c>
      <c r="M33" s="18" t="s">
        <v>3251</v>
      </c>
      <c r="N33" s="18">
        <f t="shared" ca="1" si="7"/>
        <v>0</v>
      </c>
      <c r="O33" s="18" t="s">
        <v>48</v>
      </c>
      <c r="P33" s="18" t="s">
        <v>3237</v>
      </c>
      <c r="Q33" s="18"/>
      <c r="S33" s="18"/>
      <c r="U33" s="18" t="s">
        <v>3186</v>
      </c>
      <c r="X33" s="18" t="s">
        <v>3187</v>
      </c>
      <c r="AJ33" s="3" t="str">
        <f t="shared" ca="1" si="6"/>
        <v>かってもらった　本を　まいにち　おなじ　ページずつ　よんで　0日で　よみおわりました。この　本は、0ページ　あります。1日に　何ページずつ　よみましたか。</v>
      </c>
    </row>
    <row r="34" spans="1:36" ht="57">
      <c r="A34" s="3" t="s">
        <v>258</v>
      </c>
      <c r="B34" s="3">
        <v>32</v>
      </c>
      <c r="C34" s="3">
        <f t="shared" ca="1" si="1"/>
        <v>0.87345702604964603</v>
      </c>
      <c r="D34" s="18">
        <f t="shared" ca="1" si="2"/>
        <v>4</v>
      </c>
      <c r="E34" s="18" t="s">
        <v>3999</v>
      </c>
      <c r="F34" s="18">
        <f t="shared" ref="F34:F39" ca="1" si="8">IF($D34=1,VLOOKUP(1,INDIRECT(第1問問題レベル,0),3,0),IF($D34=2,VLOOKUP(2,INDIRECT(第2問問題レベル,0),3,0),IF($D34=3,VLOOKUP(3,INDIRECT(第3問問題レベル,0),3,0),IF($D34=4,VLOOKUP(4,INDIRECT(第4問問題レベル,0),3,0),IF($D34=5,VLOOKUP(5,INDIRECT(第5問問題レベル,0),3,0),IF($D34=6,VLOOKUP(6,INDIRECT(第6問問題レベル,0),3,0),0))))))</f>
        <v>4</v>
      </c>
      <c r="G34" s="3" t="s">
        <v>24</v>
      </c>
      <c r="H34" s="18" t="s">
        <v>3237</v>
      </c>
      <c r="J34" s="18"/>
      <c r="K34" s="18"/>
      <c r="M34" s="18" t="s">
        <v>4253</v>
      </c>
      <c r="N34" s="18">
        <f t="shared" ca="1" si="7"/>
        <v>8</v>
      </c>
      <c r="O34" s="18" t="s">
        <v>342</v>
      </c>
      <c r="P34" s="18" t="s">
        <v>3252</v>
      </c>
      <c r="S34" s="18" t="s">
        <v>3253</v>
      </c>
      <c r="U34" s="18" t="s">
        <v>3254</v>
      </c>
      <c r="X34" s="18" t="s">
        <v>3255</v>
      </c>
      <c r="AA34" s="18"/>
      <c r="AJ34" s="3" t="str">
        <f t="shared" ca="1" si="6"/>
        <v>ふくろが　4まい　あります。この　ふくろに　8この　みかんをおなじかずずつ　いれます。一つの　ふくろに　なんこずつ　いれますか。</v>
      </c>
    </row>
    <row r="35" spans="1:36" ht="57">
      <c r="A35" s="3" t="s">
        <v>258</v>
      </c>
      <c r="B35" s="3">
        <v>33</v>
      </c>
      <c r="C35" s="3">
        <f t="shared" ca="1" si="1"/>
        <v>5.5972393845681534E-2</v>
      </c>
      <c r="D35" s="18">
        <f t="shared" ca="1" si="2"/>
        <v>38</v>
      </c>
      <c r="E35" s="18" t="s">
        <v>4199</v>
      </c>
      <c r="F35" s="18">
        <f t="shared" ca="1" si="8"/>
        <v>0</v>
      </c>
      <c r="G35" s="3" t="s">
        <v>342</v>
      </c>
      <c r="H35" s="18" t="s">
        <v>3237</v>
      </c>
      <c r="I35" s="18"/>
      <c r="J35" s="18"/>
      <c r="K35" s="18"/>
      <c r="M35" s="18" t="s">
        <v>4254</v>
      </c>
      <c r="N35" s="18">
        <f t="shared" ca="1" si="7"/>
        <v>0</v>
      </c>
      <c r="O35" s="18" t="s">
        <v>342</v>
      </c>
      <c r="P35" s="18" t="s">
        <v>3256</v>
      </c>
      <c r="Q35" s="18"/>
      <c r="S35" s="18" t="s">
        <v>3253</v>
      </c>
      <c r="U35" s="18" t="s">
        <v>3196</v>
      </c>
      <c r="X35" s="18" t="s">
        <v>3197</v>
      </c>
      <c r="AJ35" s="3" t="str">
        <f t="shared" ca="1" si="6"/>
        <v>はこが　0こ　あります。この　はこに　0この　トマトをおなじかずずつ　いれます。一つの　はこに何こ　いれれば　よいでしょう。</v>
      </c>
    </row>
    <row r="36" spans="1:36" ht="71.25">
      <c r="A36" s="3" t="s">
        <v>258</v>
      </c>
      <c r="B36" s="3">
        <v>34</v>
      </c>
      <c r="C36" s="3">
        <f t="shared" ca="1" si="1"/>
        <v>5.3430196511468298E-2</v>
      </c>
      <c r="D36" s="18">
        <f t="shared" ca="1" si="2"/>
        <v>39</v>
      </c>
      <c r="E36" s="18" t="s">
        <v>4236</v>
      </c>
      <c r="F36" s="18">
        <f t="shared" ca="1" si="8"/>
        <v>0</v>
      </c>
      <c r="G36" s="3" t="s">
        <v>2772</v>
      </c>
      <c r="H36" s="18" t="s">
        <v>3257</v>
      </c>
      <c r="I36" s="18"/>
      <c r="J36" s="18"/>
      <c r="K36" s="18"/>
      <c r="M36" s="18"/>
      <c r="N36" s="18">
        <f t="shared" ca="1" si="7"/>
        <v>0</v>
      </c>
      <c r="O36" s="18" t="s">
        <v>342</v>
      </c>
      <c r="P36" s="18" t="s">
        <v>3199</v>
      </c>
      <c r="Q36" s="18"/>
      <c r="S36" s="18" t="s">
        <v>3258</v>
      </c>
      <c r="U36" s="18" t="s">
        <v>3162</v>
      </c>
      <c r="X36" s="18" t="s">
        <v>3259</v>
      </c>
      <c r="AJ36" s="3" t="str">
        <f t="shared" ca="1" si="6"/>
        <v>子どもが　0人　います。0この　キャラメルを　一人に　おなじかずずつ　くばります。一人分は、なんこに　なりますか。</v>
      </c>
    </row>
    <row r="37" spans="1:36" ht="57">
      <c r="A37" s="3" t="s">
        <v>258</v>
      </c>
      <c r="B37" s="3">
        <v>35</v>
      </c>
      <c r="C37" s="3">
        <f t="shared" ca="1" si="1"/>
        <v>9.4327896792316346E-2</v>
      </c>
      <c r="D37" s="18">
        <f t="shared" ca="1" si="2"/>
        <v>32</v>
      </c>
      <c r="E37" s="18" t="s">
        <v>4255</v>
      </c>
      <c r="F37" s="18">
        <f t="shared" ca="1" si="8"/>
        <v>0</v>
      </c>
      <c r="G37" s="18" t="s">
        <v>3153</v>
      </c>
      <c r="H37" s="18" t="s">
        <v>3206</v>
      </c>
      <c r="I37" s="18"/>
      <c r="K37" s="18" t="s">
        <v>3247</v>
      </c>
      <c r="M37" s="18" t="s">
        <v>3260</v>
      </c>
      <c r="N37" s="18">
        <f t="shared" ca="1" si="7"/>
        <v>0</v>
      </c>
      <c r="O37" s="18" t="s">
        <v>342</v>
      </c>
      <c r="P37" s="18" t="s">
        <v>55</v>
      </c>
      <c r="U37" s="18" t="s">
        <v>3208</v>
      </c>
      <c r="X37" s="18" t="s">
        <v>3209</v>
      </c>
      <c r="AJ37" s="3" t="str">
        <f t="shared" ca="1" si="6"/>
        <v>かきを　0つの　ふくろに　おなじかずずついれます。かきは、0こ　あります。一ふくろは、なんこに　なりますか。</v>
      </c>
    </row>
    <row r="38" spans="1:36" ht="71.25">
      <c r="A38" s="3" t="s">
        <v>258</v>
      </c>
      <c r="B38" s="3">
        <v>36</v>
      </c>
      <c r="C38" s="3">
        <f t="shared" ca="1" si="1"/>
        <v>0.13495221439427718</v>
      </c>
      <c r="D38" s="18">
        <f t="shared" ca="1" si="2"/>
        <v>28</v>
      </c>
      <c r="E38" s="18"/>
      <c r="F38" s="18">
        <f t="shared" ca="1" si="8"/>
        <v>0</v>
      </c>
      <c r="G38" s="18" t="s">
        <v>2786</v>
      </c>
      <c r="H38" s="18" t="s">
        <v>3261</v>
      </c>
      <c r="I38" s="18"/>
      <c r="J38" s="18"/>
      <c r="K38" s="18" t="s">
        <v>3262</v>
      </c>
      <c r="M38" s="18" t="s">
        <v>3263</v>
      </c>
      <c r="N38" s="18">
        <f t="shared" ca="1" si="7"/>
        <v>0</v>
      </c>
      <c r="O38" s="18" t="s">
        <v>342</v>
      </c>
      <c r="P38" s="18" t="s">
        <v>55</v>
      </c>
      <c r="Q38" s="18"/>
      <c r="S38" s="18"/>
      <c r="U38" s="18" t="s">
        <v>2886</v>
      </c>
      <c r="V38" s="18"/>
      <c r="X38" s="18" t="s">
        <v>3209</v>
      </c>
      <c r="AA38" s="18"/>
      <c r="AC38" s="18"/>
      <c r="AF38" s="18"/>
      <c r="AI38" s="18"/>
      <c r="AJ38" s="3" t="str">
        <f t="shared" ca="1" si="6"/>
        <v>0人の　子どもにあめを　おなじかずずつ　くばります。あめは、0こ　あります。一人なんこに　なりますか。</v>
      </c>
    </row>
    <row r="39" spans="1:36" ht="57">
      <c r="A39" s="3" t="s">
        <v>258</v>
      </c>
      <c r="B39" s="3">
        <v>37</v>
      </c>
      <c r="C39" s="3">
        <f t="shared" ca="1" si="1"/>
        <v>0.7271607376106044</v>
      </c>
      <c r="D39" s="18">
        <f t="shared" ca="1" si="2"/>
        <v>11</v>
      </c>
      <c r="E39" s="18"/>
      <c r="F39" s="18">
        <f t="shared" ca="1" si="8"/>
        <v>0</v>
      </c>
      <c r="G39" s="18" t="s">
        <v>3153</v>
      </c>
      <c r="H39" s="18" t="s">
        <v>3214</v>
      </c>
      <c r="K39" s="18" t="s">
        <v>3264</v>
      </c>
      <c r="M39" s="18" t="s">
        <v>4256</v>
      </c>
      <c r="N39" s="18">
        <f t="shared" ca="1" si="7"/>
        <v>0</v>
      </c>
      <c r="O39" s="18" t="s">
        <v>342</v>
      </c>
      <c r="P39" s="18" t="s">
        <v>55</v>
      </c>
      <c r="S39" s="18"/>
      <c r="U39" s="18" t="s">
        <v>3215</v>
      </c>
      <c r="X39" s="18" t="s">
        <v>3209</v>
      </c>
      <c r="AC39" s="18"/>
      <c r="AF39" s="18"/>
      <c r="AI39" s="18"/>
      <c r="AJ39" s="3" t="str">
        <f t="shared" ca="1" si="6"/>
        <v>0つの　はこに　おなじかずずつみかんを　いれます。みかんは　0こ　あります。一つの　はこは、なんこに　なりますか。</v>
      </c>
    </row>
    <row r="40" spans="1:36" ht="42.75">
      <c r="A40" s="3" t="s">
        <v>258</v>
      </c>
      <c r="B40" s="3">
        <v>38</v>
      </c>
      <c r="C40" s="3">
        <f t="shared" ca="1" si="1"/>
        <v>0.41312052233054297</v>
      </c>
      <c r="D40" s="18">
        <f t="shared" ca="1" si="2"/>
        <v>19</v>
      </c>
      <c r="E40" s="18" t="s">
        <v>3265</v>
      </c>
      <c r="F40" s="18"/>
      <c r="G40" s="18"/>
      <c r="H40" s="18" t="s">
        <v>4244</v>
      </c>
      <c r="I40" s="18">
        <f ca="1">IF($D40=1,VLOOKUP(1,INDIRECT(第1問問題レベル,0),3,0),IF($D40=2,VLOOKUP(2,INDIRECT(第2問問題レベル,0),3,0),IF($D40=3,VLOOKUP(3,INDIRECT(第3問問題レベル,0),3,0),IF($D40=4,VLOOKUP(4,INDIRECT(第4問問題レベル,0),3,0),IF($D40=5,VLOOKUP(5,INDIRECT(第5問問題レベル,0),3,0),IF($D40=6,VLOOKUP(6,INDIRECT(第6問問題レベル,0),3,0),0))))))</f>
        <v>0</v>
      </c>
      <c r="J40" s="18" t="s">
        <v>2813</v>
      </c>
      <c r="K40" s="18" t="s">
        <v>3077</v>
      </c>
      <c r="M40" s="18" t="s">
        <v>3266</v>
      </c>
      <c r="N40" s="18">
        <f t="shared" ca="1" si="7"/>
        <v>0</v>
      </c>
      <c r="O40" s="18" t="s">
        <v>3072</v>
      </c>
      <c r="P40" s="18" t="s">
        <v>3267</v>
      </c>
      <c r="Q40" s="18"/>
      <c r="R40" s="18"/>
      <c r="S40" s="18"/>
      <c r="U40" s="18" t="s">
        <v>3220</v>
      </c>
      <c r="X40" s="18" t="s">
        <v>3268</v>
      </c>
      <c r="Y40" s="18"/>
      <c r="AJ40" s="3" t="str">
        <f t="shared" ca="1" si="6"/>
        <v>テープをおなじながさで　0本に　わけます。テープの　ながさは、0ｃｍ　です。1本　なんｃｍに　しますか。</v>
      </c>
    </row>
    <row r="41" spans="1:36" ht="57">
      <c r="A41" s="3" t="s">
        <v>258</v>
      </c>
      <c r="B41" s="3">
        <v>39</v>
      </c>
      <c r="C41" s="3">
        <f t="shared" ca="1" si="1"/>
        <v>0.1235762568275256</v>
      </c>
      <c r="D41" s="18">
        <f t="shared" ca="1" si="2"/>
        <v>30</v>
      </c>
      <c r="E41" s="18"/>
      <c r="F41" s="18">
        <f ca="1">IF($D41=1,VLOOKUP(1,INDIRECT(第1問問題レベル,0),3,0),IF($D41=2,VLOOKUP(2,INDIRECT(第2問問題レベル,0),3,0),IF($D41=3,VLOOKUP(3,INDIRECT(第3問問題レベル,0),3,0),IF($D41=4,VLOOKUP(4,INDIRECT(第4問問題レベル,0),3,0),IF($D41=5,VLOOKUP(5,INDIRECT(第5問問題レベル,0),3,0),IF($D41=6,VLOOKUP(6,INDIRECT(第6問問題レベル,0),3,0),0))))))</f>
        <v>0</v>
      </c>
      <c r="G41" s="18" t="s">
        <v>2786</v>
      </c>
      <c r="H41" s="18" t="s">
        <v>3269</v>
      </c>
      <c r="I41" s="18"/>
      <c r="J41" s="18"/>
      <c r="K41" s="18" t="s">
        <v>3270</v>
      </c>
      <c r="M41" s="18" t="s">
        <v>3271</v>
      </c>
      <c r="N41" s="18">
        <f t="shared" ca="1" si="7"/>
        <v>0</v>
      </c>
      <c r="O41" s="18" t="s">
        <v>342</v>
      </c>
      <c r="P41" s="18" t="s">
        <v>55</v>
      </c>
      <c r="Q41" s="18"/>
      <c r="R41" s="18"/>
      <c r="S41" s="18"/>
      <c r="U41" s="18" t="s">
        <v>2886</v>
      </c>
      <c r="V41" s="18"/>
      <c r="X41" s="18" t="s">
        <v>3209</v>
      </c>
      <c r="AA41" s="18"/>
      <c r="AJ41" s="3" t="str">
        <f t="shared" ca="1" si="6"/>
        <v>0人の　こどもに　いちごをおなじかずずつ　くばります。いちごは、0こ　あります。一人なんこに　なりますか。</v>
      </c>
    </row>
    <row r="42" spans="1:36" ht="42.75">
      <c r="A42" s="3" t="s">
        <v>258</v>
      </c>
      <c r="B42" s="3">
        <v>40</v>
      </c>
      <c r="C42" s="3">
        <f t="shared" ca="1" si="1"/>
        <v>0.80758141647927739</v>
      </c>
      <c r="D42" s="18">
        <f t="shared" ca="1" si="2"/>
        <v>7</v>
      </c>
      <c r="E42" s="18"/>
      <c r="F42" s="18">
        <f ca="1">IF($D42=1,VLOOKUP(1,INDIRECT(第1問問題レベル,0),3,0),IF($D42=2,VLOOKUP(2,INDIRECT(第2問問題レベル,0),3,0),IF($D42=3,VLOOKUP(3,INDIRECT(第3問問題レベル,0),3,0),IF($D42=4,VLOOKUP(4,INDIRECT(第4問問題レベル,0),3,0),IF($D42=5,VLOOKUP(5,INDIRECT(第5問問題レベル,0),3,0),IF($D42=6,VLOOKUP(6,INDIRECT(第6問問題レベル,0),3,0),0))))))</f>
        <v>0</v>
      </c>
      <c r="G42" s="18" t="s">
        <v>2786</v>
      </c>
      <c r="H42" s="18" t="s">
        <v>4257</v>
      </c>
      <c r="I42" s="18">
        <f ca="1">IF($D42=1,VLOOKUP(1,INDIRECT(第1問問題レベル,0),2,0),IF($D42=2,VLOOKUP(2,INDIRECT(第2問問題レベル,0),2,0),IF($D42=3,VLOOKUP(3,INDIRECT(第3問問題レベル,0),2,0),IF($D42=4,VLOOKUP(4,INDIRECT(第4問問題レベル,0),2,0),IF($D42=5,VLOOKUP(5,INDIRECT(第5問問題レベル,0),2,0),IF($D42=6,VLOOKUP(6,INDIRECT(第6問問題レベル,0),2,0),0))))))</f>
        <v>0</v>
      </c>
      <c r="J42" s="18" t="s">
        <v>342</v>
      </c>
      <c r="K42" s="18" t="s">
        <v>3273</v>
      </c>
      <c r="M42" s="18" t="s">
        <v>3226</v>
      </c>
      <c r="N42" s="18"/>
      <c r="O42" s="18"/>
      <c r="P42" s="18" t="s">
        <v>3274</v>
      </c>
      <c r="S42" s="18"/>
      <c r="U42" s="18" t="s">
        <v>2886</v>
      </c>
      <c r="V42" s="18"/>
      <c r="X42" s="18" t="s">
        <v>3209</v>
      </c>
      <c r="AJ42" s="3" t="str">
        <f t="shared" ca="1" si="6"/>
        <v>0人の　子どもに　0この　どんぐりをおなじかずずつくばります。一人なんこに　なりますか。</v>
      </c>
    </row>
    <row r="43" spans="1:36">
      <c r="D43" s="18"/>
      <c r="E43" s="18"/>
      <c r="F43" s="18"/>
      <c r="G43" s="18"/>
      <c r="H43" s="18"/>
      <c r="I43" s="18"/>
      <c r="J43" s="18"/>
      <c r="K43" s="18"/>
      <c r="M43" s="18"/>
      <c r="N43" s="18"/>
      <c r="O43" s="18"/>
      <c r="P43" s="18"/>
      <c r="Q43" s="18"/>
      <c r="R43" s="18"/>
      <c r="S43" s="18"/>
      <c r="U43" s="18"/>
      <c r="V43" s="18"/>
      <c r="X43" s="18"/>
      <c r="AJ43" s="3" t="str">
        <f t="shared" si="6"/>
        <v/>
      </c>
    </row>
    <row r="44" spans="1:36">
      <c r="A44" s="3" t="s">
        <v>586</v>
      </c>
      <c r="B44" s="3">
        <v>1</v>
      </c>
      <c r="C44" s="3">
        <f t="shared" ref="C44:C53" ca="1" si="9">RAND()</f>
        <v>0.72817287354475169</v>
      </c>
      <c r="D44" s="18">
        <f ca="1">RANK(C44,C$44:C$53,0)</f>
        <v>5</v>
      </c>
      <c r="E44" s="18"/>
      <c r="F44" s="18"/>
      <c r="H44" s="18"/>
      <c r="I44" s="18"/>
      <c r="J44" s="18"/>
      <c r="K44" s="18"/>
      <c r="M44" s="18"/>
      <c r="N44" s="18"/>
      <c r="O44" s="18"/>
      <c r="P44" s="18"/>
      <c r="S44" s="18"/>
      <c r="U44" s="18"/>
      <c r="X44" s="18"/>
      <c r="AA44" s="18"/>
      <c r="AJ44" s="3" t="str">
        <f t="shared" si="0"/>
        <v/>
      </c>
    </row>
    <row r="45" spans="1:36">
      <c r="A45" s="3" t="s">
        <v>586</v>
      </c>
      <c r="B45" s="3">
        <v>2</v>
      </c>
      <c r="C45" s="3">
        <f t="shared" ca="1" si="9"/>
        <v>0.45867349211430986</v>
      </c>
      <c r="D45" s="18">
        <f t="shared" ref="D45:D53" ca="1" si="10">RANK(C45,C$44:C$53,0)</f>
        <v>7</v>
      </c>
      <c r="E45" s="18"/>
      <c r="H45" s="18"/>
      <c r="I45" s="18"/>
      <c r="K45" s="18"/>
      <c r="M45" s="18"/>
      <c r="N45" s="18"/>
      <c r="O45" s="18"/>
      <c r="P45" s="18"/>
      <c r="U45" s="18"/>
      <c r="X45" s="18"/>
      <c r="AJ45" s="3" t="str">
        <f t="shared" si="0"/>
        <v/>
      </c>
    </row>
    <row r="46" spans="1:36">
      <c r="A46" s="3" t="s">
        <v>586</v>
      </c>
      <c r="B46" s="3">
        <v>3</v>
      </c>
      <c r="C46" s="3">
        <f t="shared" ca="1" si="9"/>
        <v>0.19237253280334454</v>
      </c>
      <c r="D46" s="18">
        <f t="shared" ca="1" si="10"/>
        <v>9</v>
      </c>
      <c r="E46" s="18"/>
      <c r="F46" s="18"/>
      <c r="H46" s="18"/>
      <c r="K46" s="18"/>
      <c r="M46" s="18"/>
      <c r="N46" s="18"/>
      <c r="O46" s="18"/>
      <c r="P46" s="18"/>
      <c r="U46" s="18"/>
      <c r="X46" s="18"/>
      <c r="AJ46" s="3" t="str">
        <f t="shared" si="0"/>
        <v/>
      </c>
    </row>
    <row r="47" spans="1:36">
      <c r="A47" s="3" t="s">
        <v>586</v>
      </c>
      <c r="B47" s="3">
        <v>4</v>
      </c>
      <c r="C47" s="3">
        <f t="shared" ca="1" si="9"/>
        <v>0.90100235313985921</v>
      </c>
      <c r="D47" s="18">
        <f t="shared" ca="1" si="10"/>
        <v>2</v>
      </c>
      <c r="E47" s="18"/>
      <c r="F47" s="18"/>
      <c r="H47" s="18"/>
      <c r="M47" s="18"/>
      <c r="N47" s="18"/>
      <c r="O47" s="18"/>
      <c r="P47" s="18"/>
      <c r="U47" s="18"/>
      <c r="X47" s="18"/>
      <c r="AJ47" s="3" t="str">
        <f t="shared" si="0"/>
        <v/>
      </c>
    </row>
    <row r="48" spans="1:36">
      <c r="A48" s="3" t="s">
        <v>586</v>
      </c>
      <c r="B48" s="3">
        <v>5</v>
      </c>
      <c r="C48" s="3">
        <f t="shared" ca="1" si="9"/>
        <v>1.0407806704271216E-2</v>
      </c>
      <c r="D48" s="18">
        <f t="shared" ca="1" si="10"/>
        <v>10</v>
      </c>
      <c r="E48" s="18"/>
      <c r="F48" s="18"/>
      <c r="G48" s="18"/>
      <c r="H48" s="18"/>
      <c r="I48" s="18"/>
      <c r="J48" s="18"/>
      <c r="K48" s="18"/>
      <c r="M48" s="18"/>
      <c r="N48" s="18"/>
      <c r="O48" s="18"/>
      <c r="P48" s="18"/>
      <c r="Q48" s="18"/>
      <c r="S48" s="18"/>
      <c r="U48" s="18"/>
      <c r="V48" s="18"/>
      <c r="X48" s="18"/>
      <c r="Y48" s="18"/>
      <c r="Z48" s="18"/>
      <c r="AA48" s="18"/>
      <c r="AC48" s="18"/>
      <c r="AF48" s="18"/>
      <c r="AJ48" s="3" t="str">
        <f t="shared" si="0"/>
        <v/>
      </c>
    </row>
    <row r="49" spans="1:36">
      <c r="A49" s="3" t="s">
        <v>586</v>
      </c>
      <c r="B49" s="3">
        <v>6</v>
      </c>
      <c r="C49" s="3">
        <f t="shared" ca="1" si="9"/>
        <v>0.95687944569175876</v>
      </c>
      <c r="D49" s="18">
        <f t="shared" ca="1" si="10"/>
        <v>1</v>
      </c>
      <c r="E49" s="18"/>
      <c r="F49" s="18"/>
      <c r="G49" s="18"/>
      <c r="H49" s="18"/>
      <c r="J49" s="18"/>
      <c r="K49" s="18"/>
      <c r="L49" s="18"/>
      <c r="M49" s="18"/>
      <c r="N49" s="18"/>
      <c r="O49" s="18"/>
      <c r="P49" s="18"/>
      <c r="Q49" s="18"/>
      <c r="R49" s="18"/>
      <c r="S49" s="18"/>
      <c r="U49" s="18"/>
      <c r="X49" s="18"/>
      <c r="AA49" s="18"/>
      <c r="AJ49" s="3" t="str">
        <f t="shared" si="0"/>
        <v/>
      </c>
    </row>
    <row r="50" spans="1:36">
      <c r="A50" s="3" t="s">
        <v>586</v>
      </c>
      <c r="B50" s="3">
        <v>7</v>
      </c>
      <c r="C50" s="3">
        <f t="shared" ca="1" si="9"/>
        <v>0.83880905689089635</v>
      </c>
      <c r="D50" s="18">
        <f t="shared" ca="1" si="10"/>
        <v>3</v>
      </c>
      <c r="E50" s="18"/>
      <c r="F50" s="18"/>
      <c r="H50" s="18"/>
      <c r="K50" s="18"/>
      <c r="M50" s="18"/>
      <c r="N50" s="18"/>
      <c r="P50" s="18"/>
      <c r="S50" s="18"/>
      <c r="U50" s="18"/>
      <c r="X50" s="18"/>
      <c r="AA50" s="18"/>
      <c r="AC50" s="18"/>
      <c r="AJ50" s="3" t="str">
        <f t="shared" si="0"/>
        <v/>
      </c>
    </row>
    <row r="51" spans="1:36">
      <c r="A51" s="3" t="s">
        <v>586</v>
      </c>
      <c r="B51" s="3">
        <v>8</v>
      </c>
      <c r="C51" s="3">
        <f t="shared" ca="1" si="9"/>
        <v>0.80885684697653959</v>
      </c>
      <c r="D51" s="18">
        <f t="shared" ca="1" si="10"/>
        <v>4</v>
      </c>
      <c r="E51" s="18"/>
      <c r="H51" s="18"/>
      <c r="M51" s="18"/>
      <c r="N51" s="18"/>
      <c r="O51" s="18"/>
      <c r="P51" s="18"/>
      <c r="U51" s="18"/>
      <c r="V51" s="18"/>
      <c r="W51" s="18"/>
      <c r="X51" s="18"/>
      <c r="AC51" s="18"/>
      <c r="AF51" s="18"/>
      <c r="AI51" s="18"/>
      <c r="AJ51" s="3" t="str">
        <f t="shared" si="0"/>
        <v/>
      </c>
    </row>
    <row r="52" spans="1:36">
      <c r="A52" s="3" t="s">
        <v>586</v>
      </c>
      <c r="B52" s="3">
        <v>9</v>
      </c>
      <c r="C52" s="3">
        <f t="shared" ca="1" si="9"/>
        <v>0.64823100408850953</v>
      </c>
      <c r="D52" s="18">
        <f t="shared" ca="1" si="10"/>
        <v>6</v>
      </c>
      <c r="E52" s="18"/>
      <c r="H52" s="18"/>
      <c r="I52" s="18"/>
      <c r="K52" s="18"/>
      <c r="M52" s="18"/>
      <c r="N52" s="18"/>
      <c r="O52" s="18"/>
      <c r="P52" s="18"/>
      <c r="U52" s="18"/>
      <c r="X52" s="18"/>
      <c r="AC52" s="18"/>
      <c r="AF52" s="18"/>
      <c r="AI52" s="18"/>
      <c r="AJ52" s="3" t="str">
        <f t="shared" si="0"/>
        <v/>
      </c>
    </row>
    <row r="53" spans="1:36">
      <c r="A53" s="3" t="s">
        <v>586</v>
      </c>
      <c r="B53" s="3">
        <v>10</v>
      </c>
      <c r="C53" s="3">
        <f t="shared" ca="1" si="9"/>
        <v>0.43413740342795848</v>
      </c>
      <c r="D53" s="18">
        <f t="shared" ca="1" si="10"/>
        <v>8</v>
      </c>
      <c r="E53" s="18"/>
      <c r="F53" s="18"/>
      <c r="H53" s="18"/>
      <c r="M53" s="18"/>
      <c r="N53" s="18"/>
      <c r="O53" s="18"/>
      <c r="P53" s="18"/>
      <c r="U53" s="18"/>
      <c r="X53" s="18"/>
      <c r="AJ53" s="3" t="str">
        <f t="shared" si="0"/>
        <v/>
      </c>
    </row>
  </sheetData>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4"/>
  <sheetViews>
    <sheetView topLeftCell="C2" zoomScale="80" zoomScaleNormal="80" workbookViewId="0">
      <pane ySplit="1" topLeftCell="A30" activePane="bottomLeft" state="frozen"/>
      <selection activeCell="E2" sqref="E2"/>
      <selection pane="bottomLeft" activeCell="C2" sqref="A1:XFD1048576"/>
    </sheetView>
  </sheetViews>
  <sheetFormatPr defaultColWidth="9" defaultRowHeight="14.25"/>
  <cols>
    <col min="1" max="4" width="9" style="3"/>
    <col min="5" max="35" width="9" style="18"/>
    <col min="36" max="16384" width="9" style="3"/>
  </cols>
  <sheetData>
    <row r="1" spans="1:36">
      <c r="A1" s="3" t="s">
        <v>3149</v>
      </c>
      <c r="D1" s="3">
        <v>1</v>
      </c>
      <c r="AJ1" s="3" t="s">
        <v>2838</v>
      </c>
    </row>
    <row r="2" spans="1:36" ht="28.5">
      <c r="E2" s="18" t="s">
        <v>315</v>
      </c>
      <c r="F2" s="18" t="s">
        <v>316</v>
      </c>
      <c r="G2" s="18" t="s">
        <v>317</v>
      </c>
      <c r="H2" s="18" t="s">
        <v>318</v>
      </c>
      <c r="I2" s="18" t="s">
        <v>319</v>
      </c>
      <c r="J2" s="18" t="s">
        <v>320</v>
      </c>
      <c r="K2" s="18" t="s">
        <v>321</v>
      </c>
      <c r="M2" s="18" t="s">
        <v>314</v>
      </c>
      <c r="N2" s="18" t="s">
        <v>322</v>
      </c>
      <c r="O2" s="18" t="s">
        <v>323</v>
      </c>
      <c r="P2" s="18" t="s">
        <v>324</v>
      </c>
      <c r="Q2" s="18" t="s">
        <v>326</v>
      </c>
      <c r="R2" s="18" t="s">
        <v>325</v>
      </c>
      <c r="S2" s="18" t="s">
        <v>327</v>
      </c>
      <c r="U2" s="18" t="s">
        <v>328</v>
      </c>
      <c r="V2" s="18" t="s">
        <v>329</v>
      </c>
      <c r="W2" s="18" t="s">
        <v>330</v>
      </c>
      <c r="X2" s="18" t="s">
        <v>331</v>
      </c>
      <c r="Y2" s="18" t="s">
        <v>332</v>
      </c>
      <c r="Z2" s="18" t="s">
        <v>333</v>
      </c>
      <c r="AA2" s="18" t="s">
        <v>334</v>
      </c>
      <c r="AC2" s="18" t="s">
        <v>335</v>
      </c>
      <c r="AD2" s="18" t="s">
        <v>336</v>
      </c>
      <c r="AE2" s="18" t="s">
        <v>337</v>
      </c>
      <c r="AF2" s="18" t="s">
        <v>338</v>
      </c>
      <c r="AG2" s="18" t="s">
        <v>339</v>
      </c>
      <c r="AH2" s="18" t="s">
        <v>340</v>
      </c>
      <c r="AI2" s="18" t="s">
        <v>341</v>
      </c>
    </row>
    <row r="3" spans="1:36" ht="42.75">
      <c r="A3" s="3" t="s">
        <v>258</v>
      </c>
      <c r="B3" s="3">
        <v>1</v>
      </c>
      <c r="C3" s="3">
        <f ca="1">RAND()</f>
        <v>0.12510286336996401</v>
      </c>
      <c r="D3" s="18">
        <f ca="1">RANK(C3,C$3:C$44,0)</f>
        <v>38</v>
      </c>
      <c r="F3" s="18">
        <f t="shared" ref="F3:F23" ca="1" si="0">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G3" s="18" t="s">
        <v>3072</v>
      </c>
      <c r="H3" s="18" t="s">
        <v>3217</v>
      </c>
      <c r="N3" s="18">
        <f ca="1">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O3" s="18" t="s">
        <v>3072</v>
      </c>
      <c r="P3" s="18" t="s">
        <v>3275</v>
      </c>
      <c r="U3" s="18" t="s">
        <v>3276</v>
      </c>
      <c r="X3" s="18" t="s">
        <v>3277</v>
      </c>
      <c r="AJ3" s="3" t="str">
        <f t="shared" ref="AJ3" ca="1" si="1">E3&amp;F3&amp;G3&amp;H3&amp;I3&amp;J3&amp;K3&amp;M3&amp;N3&amp;O3&amp;P3&amp;Q3&amp;R3&amp;S3&amp;U3&amp;V3&amp;W3&amp;X3&amp;Y3&amp;Z3&amp;AA3&amp;AC3&amp;AD3&amp;AE3&amp;AF3&amp;AG3&amp;AH3&amp;AI3</f>
        <v>0ｃｍの　テープがあります。0ｃｍずつに　きりました。テープは、何本できますか。</v>
      </c>
    </row>
    <row r="4" spans="1:36" ht="42.75">
      <c r="A4" s="3" t="s">
        <v>258</v>
      </c>
      <c r="B4" s="3">
        <v>2</v>
      </c>
      <c r="C4" s="3">
        <f t="shared" ref="C4:C44" ca="1" si="2">RAND()</f>
        <v>0.34363380807073585</v>
      </c>
      <c r="D4" s="18">
        <f t="shared" ref="D4:D44" ca="1" si="3">RANK(C4,C$3:C$44,0)</f>
        <v>27</v>
      </c>
      <c r="F4" s="18">
        <f t="shared" ca="1" si="0"/>
        <v>0</v>
      </c>
      <c r="G4" s="18" t="s">
        <v>342</v>
      </c>
      <c r="H4" s="18" t="s">
        <v>4258</v>
      </c>
      <c r="I4" s="18">
        <f ca="1">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0</v>
      </c>
      <c r="J4" s="18" t="s">
        <v>342</v>
      </c>
      <c r="K4" s="18" t="s">
        <v>3116</v>
      </c>
      <c r="M4" s="18" t="s">
        <v>3278</v>
      </c>
      <c r="P4" s="18" t="s">
        <v>3279</v>
      </c>
    </row>
    <row r="5" spans="1:36" ht="57">
      <c r="A5" s="3" t="s">
        <v>258</v>
      </c>
      <c r="B5" s="3">
        <v>3</v>
      </c>
      <c r="C5" s="3">
        <f t="shared" ca="1" si="2"/>
        <v>0.56654978596856376</v>
      </c>
      <c r="D5" s="18">
        <f t="shared" ca="1" si="3"/>
        <v>17</v>
      </c>
      <c r="E5" s="18" t="s">
        <v>4259</v>
      </c>
      <c r="F5" s="18">
        <f t="shared" ca="1" si="0"/>
        <v>0</v>
      </c>
      <c r="G5" s="18" t="s">
        <v>342</v>
      </c>
      <c r="H5" s="18" t="s">
        <v>55</v>
      </c>
      <c r="N5" s="18">
        <f ca="1">IF($D5=1,VLOOKUP(1,INDIRECT(第1問問題レベル,0),3,0),IF($D5=2,VLOOKUP(2,INDIRECT(第2問問題レベル,0),3,0),IF($D5=3,VLOOKUP(3,INDIRECT(第3問問題レベル,0),3,0),IF($D5=4,VLOOKUP(4,INDIRECT(第4問問題レベル,0),3,0),IF($D5=5,VLOOKUP(5,INDIRECT(第5問問題レベル,0),3,0),IF($D5=6,VLOOKUP(6,INDIRECT(第6問問題レベル,0),3,0),0))))))</f>
        <v>0</v>
      </c>
      <c r="O5" s="18" t="s">
        <v>342</v>
      </c>
      <c r="P5" s="18" t="s">
        <v>3280</v>
      </c>
      <c r="U5" s="18" t="s">
        <v>1972</v>
      </c>
      <c r="X5" s="18" t="s">
        <v>3281</v>
      </c>
    </row>
    <row r="6" spans="1:36" ht="42.75">
      <c r="A6" s="3" t="s">
        <v>258</v>
      </c>
      <c r="B6" s="3">
        <v>4</v>
      </c>
      <c r="C6" s="3">
        <f t="shared" ca="1" si="2"/>
        <v>0.83265261193493301</v>
      </c>
      <c r="D6" s="18">
        <f t="shared" ca="1" si="3"/>
        <v>7</v>
      </c>
      <c r="E6" s="18" t="s">
        <v>4260</v>
      </c>
      <c r="F6" s="18">
        <f t="shared" ca="1" si="0"/>
        <v>0</v>
      </c>
      <c r="G6" s="18" t="s">
        <v>1557</v>
      </c>
      <c r="H6" s="18" t="s">
        <v>55</v>
      </c>
      <c r="N6" s="18">
        <f ca="1">IF($D6=1,VLOOKUP(1,INDIRECT(第1問問題レベル,0),3,0),IF($D6=2,VLOOKUP(2,INDIRECT(第2問問題レベル,0),3,0),IF($D6=3,VLOOKUP(3,INDIRECT(第3問問題レベル,0),3,0),IF($D6=4,VLOOKUP(4,INDIRECT(第4問問題レベル,0),3,0),IF($D6=5,VLOOKUP(5,INDIRECT(第5問問題レベル,0),3,0),IF($D6=6,VLOOKUP(6,INDIRECT(第6問問題レベル,0),3,0),0))))))</f>
        <v>0</v>
      </c>
      <c r="O6" s="18" t="s">
        <v>1557</v>
      </c>
      <c r="P6" s="18" t="s">
        <v>3282</v>
      </c>
      <c r="U6" s="18" t="s">
        <v>3283</v>
      </c>
      <c r="X6" s="18" t="s">
        <v>3284</v>
      </c>
      <c r="AA6" s="18" t="s">
        <v>3285</v>
      </c>
    </row>
    <row r="7" spans="1:36" ht="57">
      <c r="A7" s="3" t="s">
        <v>258</v>
      </c>
      <c r="B7" s="3">
        <v>5</v>
      </c>
      <c r="C7" s="3">
        <f t="shared" ca="1" si="2"/>
        <v>0.83816720985506754</v>
      </c>
      <c r="D7" s="18">
        <f t="shared" ca="1" si="3"/>
        <v>6</v>
      </c>
      <c r="F7" s="18">
        <f t="shared" ca="1" si="0"/>
        <v>8</v>
      </c>
      <c r="G7" s="18" t="s">
        <v>342</v>
      </c>
      <c r="H7" s="18" t="s">
        <v>3286</v>
      </c>
      <c r="K7" s="18" t="s">
        <v>245</v>
      </c>
      <c r="N7" s="18">
        <f ca="1">IF($D7=1,VLOOKUP(1,INDIRECT(第1問問題レベル,0),3,0),IF($D7=2,VLOOKUP(2,INDIRECT(第2問問題レベル,0),3,0),IF($D7=3,VLOOKUP(3,INDIRECT(第3問問題レベル,0),3,0),IF($D7=4,VLOOKUP(4,INDIRECT(第4問問題レベル,0),3,0),IF($D7=5,VLOOKUP(5,INDIRECT(第5問問題レベル,0),3,0),IF($D7=6,VLOOKUP(6,INDIRECT(第6問問題レベル,0),3,0),0))))))</f>
        <v>1</v>
      </c>
      <c r="O7" s="18" t="s">
        <v>342</v>
      </c>
      <c r="P7" s="18" t="s">
        <v>3280</v>
      </c>
      <c r="U7" s="18" t="s">
        <v>1972</v>
      </c>
      <c r="X7" s="18" t="s">
        <v>3281</v>
      </c>
    </row>
    <row r="8" spans="1:36" ht="28.5">
      <c r="A8" s="3" t="s">
        <v>258</v>
      </c>
      <c r="B8" s="3">
        <v>6</v>
      </c>
      <c r="C8" s="3">
        <f t="shared" ca="1" si="2"/>
        <v>0.81329264106880805</v>
      </c>
      <c r="D8" s="18">
        <f t="shared" ca="1" si="3"/>
        <v>9</v>
      </c>
      <c r="E8" s="18" t="s">
        <v>4260</v>
      </c>
      <c r="F8" s="18">
        <f t="shared" ca="1" si="0"/>
        <v>0</v>
      </c>
      <c r="G8" s="18" t="s">
        <v>1557</v>
      </c>
      <c r="H8" s="18" t="s">
        <v>55</v>
      </c>
      <c r="M8" s="18" t="s">
        <v>4261</v>
      </c>
      <c r="N8" s="18">
        <f ca="1">IF($D8=1,VLOOKUP(1,INDIRECT(第1問問題レベル,0),3,0),IF($D8=2,VLOOKUP(2,INDIRECT(第2問問題レベル,0),3,0),IF($D8=3,VLOOKUP(3,INDIRECT(第3問問題レベル,0),3,0),IF($D8=4,VLOOKUP(4,INDIRECT(第4問問題レベル,0),3,0),IF($D8=5,VLOOKUP(5,INDIRECT(第5問問題レベル,0),3,0),IF($D8=6,VLOOKUP(6,INDIRECT(第6問問題レベル,0),3,0),0))))))</f>
        <v>0</v>
      </c>
      <c r="O8" s="18" t="s">
        <v>1557</v>
      </c>
      <c r="P8" s="18" t="s">
        <v>3287</v>
      </c>
      <c r="U8" s="18" t="s">
        <v>3288</v>
      </c>
      <c r="X8" s="18" t="s">
        <v>3285</v>
      </c>
    </row>
    <row r="9" spans="1:36" ht="42.75">
      <c r="A9" s="3" t="s">
        <v>258</v>
      </c>
      <c r="B9" s="3">
        <v>7</v>
      </c>
      <c r="C9" s="3">
        <f t="shared" ca="1" si="2"/>
        <v>0.3468847931468777</v>
      </c>
      <c r="D9" s="18">
        <f t="shared" ca="1" si="3"/>
        <v>26</v>
      </c>
      <c r="E9" s="18" t="s">
        <v>4262</v>
      </c>
      <c r="F9" s="18">
        <f t="shared" ca="1" si="0"/>
        <v>0</v>
      </c>
      <c r="G9" s="18" t="s">
        <v>2813</v>
      </c>
      <c r="H9" s="18" t="s">
        <v>55</v>
      </c>
      <c r="M9" s="18" t="s">
        <v>4263</v>
      </c>
      <c r="N9" s="18">
        <f ca="1">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0</v>
      </c>
      <c r="O9" s="18" t="s">
        <v>2813</v>
      </c>
      <c r="P9" s="18" t="s">
        <v>3289</v>
      </c>
      <c r="U9" s="18" t="s">
        <v>2927</v>
      </c>
      <c r="X9" s="18" t="s">
        <v>3290</v>
      </c>
    </row>
    <row r="10" spans="1:36" ht="57">
      <c r="A10" s="3" t="s">
        <v>258</v>
      </c>
      <c r="B10" s="3">
        <v>8</v>
      </c>
      <c r="C10" s="3">
        <f t="shared" ca="1" si="2"/>
        <v>0.15859273314708144</v>
      </c>
      <c r="D10" s="18">
        <f t="shared" ca="1" si="3"/>
        <v>37</v>
      </c>
      <c r="F10" s="18">
        <f t="shared" ca="1" si="0"/>
        <v>0</v>
      </c>
      <c r="G10" s="18" t="s">
        <v>2772</v>
      </c>
      <c r="H10" s="18" t="s">
        <v>4264</v>
      </c>
      <c r="I10" s="18">
        <f ca="1">IF($D10=1,VLOOKUP(1,INDIRECT(第1問問題レベル,0),3,0),IF($D10=2,VLOOKUP(2,INDIRECT(第2問問題レベル,0),3,0),IF($D10=3,VLOOKUP(3,INDIRECT(第3問問題レベル,0),3,0),IF($D10=4,VLOOKUP(4,INDIRECT(第4問問題レベル,0),3,0),IF($D10=5,VLOOKUP(5,INDIRECT(第5問問題レベル,0),3,0),IF($D10=6,VLOOKUP(6,INDIRECT(第6問問題レベル,0),3,0),0))))))</f>
        <v>0</v>
      </c>
      <c r="J10" s="18" t="s">
        <v>2772</v>
      </c>
      <c r="K10" s="18" t="s">
        <v>3292</v>
      </c>
      <c r="M10" s="18" t="s">
        <v>3293</v>
      </c>
      <c r="P10" s="18" t="s">
        <v>3294</v>
      </c>
    </row>
    <row r="11" spans="1:36" ht="42.75">
      <c r="A11" s="3" t="s">
        <v>258</v>
      </c>
      <c r="B11" s="3">
        <v>9</v>
      </c>
      <c r="C11" s="3">
        <f t="shared" ca="1" si="2"/>
        <v>0.7349838009306926</v>
      </c>
      <c r="D11" s="18">
        <f t="shared" ca="1" si="3"/>
        <v>12</v>
      </c>
      <c r="F11" s="18">
        <f t="shared" ca="1" si="0"/>
        <v>0</v>
      </c>
      <c r="G11" s="18" t="s">
        <v>2813</v>
      </c>
      <c r="H11" s="18" t="s">
        <v>4265</v>
      </c>
      <c r="I11" s="18">
        <f ca="1">IF($D11=1,VLOOKUP(1,INDIRECT(第1問問題レベル,0),3,0),IF($D11=2,VLOOKUP(2,INDIRECT(第2問問題レベル,0),3,0),IF($D11=3,VLOOKUP(3,INDIRECT(第3問問題レベル,0),3,0),IF($D11=4,VLOOKUP(4,INDIRECT(第4問問題レベル,0),3,0),IF($D11=5,VLOOKUP(5,INDIRECT(第5問問題レベル,0),3,0),IF($D11=6,VLOOKUP(6,INDIRECT(第6問問題レベル,0),3,0),0))))))</f>
        <v>0</v>
      </c>
      <c r="J11" s="18" t="s">
        <v>2813</v>
      </c>
      <c r="K11" s="18" t="s">
        <v>2854</v>
      </c>
      <c r="M11" s="18" t="s">
        <v>3278</v>
      </c>
      <c r="P11" s="18" t="s">
        <v>3295</v>
      </c>
    </row>
    <row r="12" spans="1:36" ht="42.75">
      <c r="A12" s="3" t="s">
        <v>258</v>
      </c>
      <c r="B12" s="3">
        <v>10</v>
      </c>
      <c r="C12" s="3">
        <f t="shared" ca="1" si="2"/>
        <v>0.32001008245956519</v>
      </c>
      <c r="D12" s="18">
        <f t="shared" ca="1" si="3"/>
        <v>30</v>
      </c>
      <c r="E12" s="18" t="s">
        <v>4266</v>
      </c>
      <c r="F12" s="18">
        <f t="shared" ca="1" si="0"/>
        <v>0</v>
      </c>
      <c r="G12" s="18" t="s">
        <v>342</v>
      </c>
      <c r="H12" s="18" t="s">
        <v>245</v>
      </c>
      <c r="M12" s="18" t="s">
        <v>4267</v>
      </c>
      <c r="N12" s="18">
        <f t="shared" ref="N12:N23" ca="1" si="4">IF($D12=1,VLOOKUP(1,INDIRECT(第1問問題レベル,0),3,0),IF($D12=2,VLOOKUP(2,INDIRECT(第2問問題レベル,0),3,0),IF($D12=3,VLOOKUP(3,INDIRECT(第3問問題レベル,0),3,0),IF($D12=4,VLOOKUP(4,INDIRECT(第4問問題レベル,0),3,0),IF($D12=5,VLOOKUP(5,INDIRECT(第5問問題レベル,0),3,0),IF($D12=6,VLOOKUP(6,INDIRECT(第6問問題レベル,0),3,0),0))))))</f>
        <v>0</v>
      </c>
      <c r="O12" s="18" t="s">
        <v>342</v>
      </c>
      <c r="P12" s="18" t="s">
        <v>3289</v>
      </c>
      <c r="U12" s="18" t="s">
        <v>3283</v>
      </c>
      <c r="X12" s="18" t="s">
        <v>3296</v>
      </c>
      <c r="AA12" s="18" t="s">
        <v>3300</v>
      </c>
    </row>
    <row r="13" spans="1:36" ht="42.75">
      <c r="A13" s="3" t="s">
        <v>258</v>
      </c>
      <c r="B13" s="3">
        <v>11</v>
      </c>
      <c r="C13" s="3">
        <f t="shared" ca="1" si="2"/>
        <v>0.99896951035836312</v>
      </c>
      <c r="D13" s="18">
        <f t="shared" ca="1" si="3"/>
        <v>1</v>
      </c>
      <c r="E13" s="18" t="s">
        <v>4268</v>
      </c>
      <c r="F13" s="18">
        <f t="shared" ca="1" si="0"/>
        <v>19</v>
      </c>
      <c r="G13" s="18" t="s">
        <v>2813</v>
      </c>
      <c r="H13" s="18" t="s">
        <v>245</v>
      </c>
      <c r="M13" s="18" t="s">
        <v>4269</v>
      </c>
      <c r="N13" s="18">
        <f t="shared" ca="1" si="4"/>
        <v>1</v>
      </c>
      <c r="O13" s="18" t="s">
        <v>2813</v>
      </c>
      <c r="P13" s="18" t="s">
        <v>2854</v>
      </c>
      <c r="U13" s="18" t="s">
        <v>3298</v>
      </c>
      <c r="X13" s="18" t="s">
        <v>3299</v>
      </c>
      <c r="AA13" s="18" t="s">
        <v>3295</v>
      </c>
    </row>
    <row r="14" spans="1:36" ht="28.5">
      <c r="A14" s="3" t="s">
        <v>258</v>
      </c>
      <c r="B14" s="3">
        <v>12</v>
      </c>
      <c r="C14" s="3">
        <f t="shared" ca="1" si="2"/>
        <v>0.18906234071935857</v>
      </c>
      <c r="D14" s="18">
        <f t="shared" ca="1" si="3"/>
        <v>34</v>
      </c>
      <c r="E14" s="18" t="s">
        <v>4270</v>
      </c>
      <c r="F14" s="18">
        <f t="shared" ca="1" si="0"/>
        <v>0</v>
      </c>
      <c r="G14" s="18" t="s">
        <v>342</v>
      </c>
      <c r="H14" s="18" t="s">
        <v>245</v>
      </c>
      <c r="N14" s="18">
        <f t="shared" ca="1" si="4"/>
        <v>0</v>
      </c>
      <c r="O14" s="18" t="s">
        <v>342</v>
      </c>
      <c r="P14" s="18" t="s">
        <v>3301</v>
      </c>
      <c r="S14" s="18" t="s">
        <v>3302</v>
      </c>
      <c r="U14" s="18" t="s">
        <v>3283</v>
      </c>
      <c r="X14" s="18" t="s">
        <v>2898</v>
      </c>
      <c r="AA14" s="18" t="s">
        <v>3285</v>
      </c>
    </row>
    <row r="15" spans="1:36" ht="42.75">
      <c r="A15" s="3" t="s">
        <v>258</v>
      </c>
      <c r="B15" s="3">
        <v>13</v>
      </c>
      <c r="C15" s="3">
        <f t="shared" ca="1" si="2"/>
        <v>0.24929916217069648</v>
      </c>
      <c r="D15" s="18">
        <f t="shared" ca="1" si="3"/>
        <v>33</v>
      </c>
      <c r="E15" s="18" t="s">
        <v>4207</v>
      </c>
      <c r="F15" s="18">
        <f t="shared" ca="1" si="0"/>
        <v>0</v>
      </c>
      <c r="G15" s="18" t="s">
        <v>24</v>
      </c>
      <c r="H15" s="18" t="s">
        <v>245</v>
      </c>
      <c r="M15" s="18" t="s">
        <v>4271</v>
      </c>
      <c r="N15" s="18">
        <f t="shared" ca="1" si="4"/>
        <v>0</v>
      </c>
      <c r="O15" s="18" t="s">
        <v>24</v>
      </c>
      <c r="P15" s="18" t="s">
        <v>2854</v>
      </c>
      <c r="U15" s="18" t="s">
        <v>3278</v>
      </c>
      <c r="X15" s="18" t="s">
        <v>3295</v>
      </c>
    </row>
    <row r="16" spans="1:36" ht="28.5">
      <c r="A16" s="3" t="s">
        <v>258</v>
      </c>
      <c r="B16" s="3">
        <v>14</v>
      </c>
      <c r="C16" s="3">
        <f t="shared" ca="1" si="2"/>
        <v>5.3107443064352777E-2</v>
      </c>
      <c r="D16" s="18">
        <f t="shared" ca="1" si="3"/>
        <v>41</v>
      </c>
      <c r="F16" s="18">
        <f t="shared" ca="1" si="0"/>
        <v>0</v>
      </c>
      <c r="G16" s="18" t="s">
        <v>3303</v>
      </c>
      <c r="H16" s="18" t="s">
        <v>3304</v>
      </c>
      <c r="M16" s="18" t="s">
        <v>4135</v>
      </c>
      <c r="N16" s="18">
        <f t="shared" ca="1" si="4"/>
        <v>0</v>
      </c>
      <c r="O16" s="18" t="s">
        <v>3303</v>
      </c>
      <c r="P16" s="18" t="s">
        <v>3305</v>
      </c>
      <c r="U16" s="18" t="s">
        <v>3306</v>
      </c>
      <c r="X16" s="18" t="s">
        <v>3307</v>
      </c>
      <c r="AA16" s="18" t="s">
        <v>3308</v>
      </c>
    </row>
    <row r="17" spans="1:27" ht="42.75">
      <c r="A17" s="3" t="s">
        <v>258</v>
      </c>
      <c r="B17" s="3">
        <v>15</v>
      </c>
      <c r="C17" s="3">
        <f t="shared" ca="1" si="2"/>
        <v>0.16638856873593899</v>
      </c>
      <c r="D17" s="18">
        <f t="shared" ca="1" si="3"/>
        <v>36</v>
      </c>
      <c r="F17" s="18">
        <f t="shared" ca="1" si="0"/>
        <v>0</v>
      </c>
      <c r="G17" s="18" t="s">
        <v>3309</v>
      </c>
      <c r="H17" s="18" t="s">
        <v>3310</v>
      </c>
      <c r="M17" s="18" t="s">
        <v>4272</v>
      </c>
      <c r="N17" s="18">
        <f t="shared" ca="1" si="4"/>
        <v>0</v>
      </c>
      <c r="O17" s="18" t="s">
        <v>3311</v>
      </c>
      <c r="P17" s="18" t="s">
        <v>3312</v>
      </c>
      <c r="U17" s="18" t="s">
        <v>3313</v>
      </c>
      <c r="X17" s="18" t="s">
        <v>3314</v>
      </c>
    </row>
    <row r="18" spans="1:27" ht="42.75">
      <c r="A18" s="3" t="s">
        <v>258</v>
      </c>
      <c r="B18" s="3">
        <v>16</v>
      </c>
      <c r="C18" s="3">
        <f t="shared" ca="1" si="2"/>
        <v>0.7390681386231156</v>
      </c>
      <c r="D18" s="18">
        <f t="shared" ca="1" si="3"/>
        <v>11</v>
      </c>
      <c r="F18" s="18">
        <f t="shared" ca="1" si="0"/>
        <v>0</v>
      </c>
      <c r="G18" s="18" t="s">
        <v>3315</v>
      </c>
      <c r="H18" s="18" t="s">
        <v>3316</v>
      </c>
      <c r="K18" s="18" t="s">
        <v>3317</v>
      </c>
      <c r="M18" s="18" t="s">
        <v>4273</v>
      </c>
      <c r="N18" s="18">
        <f t="shared" ca="1" si="4"/>
        <v>0</v>
      </c>
      <c r="O18" s="18" t="s">
        <v>3318</v>
      </c>
      <c r="P18" s="18" t="s">
        <v>3319</v>
      </c>
      <c r="U18" s="18" t="s">
        <v>3320</v>
      </c>
      <c r="X18" s="18" t="s">
        <v>3321</v>
      </c>
    </row>
    <row r="19" spans="1:27" ht="42.75">
      <c r="A19" s="3" t="s">
        <v>258</v>
      </c>
      <c r="B19" s="3">
        <v>17</v>
      </c>
      <c r="C19" s="3">
        <f t="shared" ca="1" si="2"/>
        <v>9.718497150454708E-2</v>
      </c>
      <c r="D19" s="18">
        <f t="shared" ca="1" si="3"/>
        <v>40</v>
      </c>
      <c r="F19" s="18">
        <f t="shared" ca="1" si="0"/>
        <v>0</v>
      </c>
      <c r="G19" s="18" t="s">
        <v>3322</v>
      </c>
      <c r="H19" s="18" t="s">
        <v>3323</v>
      </c>
      <c r="M19" s="18" t="s">
        <v>4190</v>
      </c>
      <c r="N19" s="18">
        <f t="shared" ca="1" si="4"/>
        <v>0</v>
      </c>
      <c r="O19" s="18" t="s">
        <v>3322</v>
      </c>
      <c r="P19" s="18" t="s">
        <v>3324</v>
      </c>
      <c r="U19" s="18" t="s">
        <v>3306</v>
      </c>
      <c r="X19" s="18" t="s">
        <v>3325</v>
      </c>
    </row>
    <row r="20" spans="1:27" ht="28.5">
      <c r="A20" s="3" t="s">
        <v>258</v>
      </c>
      <c r="B20" s="3">
        <v>18</v>
      </c>
      <c r="C20" s="3">
        <f t="shared" ca="1" si="2"/>
        <v>0.45261001946078883</v>
      </c>
      <c r="D20" s="18">
        <f t="shared" ca="1" si="3"/>
        <v>23</v>
      </c>
      <c r="F20" s="18">
        <f t="shared" ca="1" si="0"/>
        <v>0</v>
      </c>
      <c r="G20" s="18" t="s">
        <v>3303</v>
      </c>
      <c r="H20" s="18" t="s">
        <v>4274</v>
      </c>
      <c r="N20" s="18">
        <f t="shared" ca="1" si="4"/>
        <v>0</v>
      </c>
      <c r="O20" s="18" t="s">
        <v>3303</v>
      </c>
      <c r="P20" s="18" t="s">
        <v>3326</v>
      </c>
      <c r="S20" s="18" t="s">
        <v>3327</v>
      </c>
      <c r="U20" s="18" t="s">
        <v>3328</v>
      </c>
      <c r="X20" s="18" t="s">
        <v>3308</v>
      </c>
    </row>
    <row r="21" spans="1:27" ht="42.75">
      <c r="A21" s="3" t="s">
        <v>258</v>
      </c>
      <c r="B21" s="3">
        <v>19</v>
      </c>
      <c r="C21" s="3">
        <f t="shared" ca="1" si="2"/>
        <v>0.53058555770304416</v>
      </c>
      <c r="D21" s="18">
        <f t="shared" ca="1" si="3"/>
        <v>19</v>
      </c>
      <c r="F21" s="18">
        <f t="shared" ca="1" si="0"/>
        <v>0</v>
      </c>
      <c r="G21" s="18" t="s">
        <v>3329</v>
      </c>
      <c r="H21" s="18" t="s">
        <v>4275</v>
      </c>
      <c r="M21" s="18" t="s">
        <v>4276</v>
      </c>
      <c r="N21" s="18">
        <f t="shared" ca="1" si="4"/>
        <v>0</v>
      </c>
      <c r="O21" s="18" t="s">
        <v>3329</v>
      </c>
      <c r="P21" s="18" t="s">
        <v>3330</v>
      </c>
      <c r="U21" s="18" t="s">
        <v>3331</v>
      </c>
      <c r="X21" s="18" t="s">
        <v>3332</v>
      </c>
    </row>
    <row r="22" spans="1:27" ht="42.75">
      <c r="A22" s="3" t="s">
        <v>258</v>
      </c>
      <c r="B22" s="3">
        <v>20</v>
      </c>
      <c r="C22" s="3">
        <f t="shared" ca="1" si="2"/>
        <v>0.32813870053977467</v>
      </c>
      <c r="D22" s="18">
        <f t="shared" ca="1" si="3"/>
        <v>28</v>
      </c>
      <c r="E22" s="18" t="s">
        <v>4277</v>
      </c>
      <c r="F22" s="18">
        <f t="shared" ca="1" si="0"/>
        <v>0</v>
      </c>
      <c r="G22" s="18" t="s">
        <v>3333</v>
      </c>
      <c r="H22" s="18" t="s">
        <v>3334</v>
      </c>
      <c r="M22" s="18" t="s">
        <v>4276</v>
      </c>
      <c r="N22" s="18">
        <f t="shared" ca="1" si="4"/>
        <v>0</v>
      </c>
      <c r="O22" s="18" t="s">
        <v>3335</v>
      </c>
      <c r="P22" s="18" t="s">
        <v>3336</v>
      </c>
      <c r="U22" s="18" t="s">
        <v>3331</v>
      </c>
      <c r="X22" s="18" t="s">
        <v>3337</v>
      </c>
    </row>
    <row r="23" spans="1:27" ht="28.5">
      <c r="A23" s="3" t="s">
        <v>258</v>
      </c>
      <c r="B23" s="3">
        <v>21</v>
      </c>
      <c r="C23" s="3">
        <f t="shared" ca="1" si="2"/>
        <v>0.12168887612800872</v>
      </c>
      <c r="D23" s="18">
        <f t="shared" ca="1" si="3"/>
        <v>39</v>
      </c>
      <c r="E23" s="18" t="s">
        <v>4278</v>
      </c>
      <c r="F23" s="18">
        <f t="shared" ca="1" si="0"/>
        <v>0</v>
      </c>
      <c r="G23" s="18" t="s">
        <v>3338</v>
      </c>
      <c r="H23" s="18" t="s">
        <v>3334</v>
      </c>
      <c r="M23" s="18" t="s">
        <v>4135</v>
      </c>
      <c r="N23" s="18">
        <f t="shared" ca="1" si="4"/>
        <v>0</v>
      </c>
      <c r="O23" s="18" t="s">
        <v>3338</v>
      </c>
      <c r="P23" s="18" t="s">
        <v>3339</v>
      </c>
      <c r="U23" s="18" t="s">
        <v>3306</v>
      </c>
      <c r="X23" s="18" t="s">
        <v>3295</v>
      </c>
    </row>
    <row r="24" spans="1:27" ht="42.75">
      <c r="A24" s="3" t="s">
        <v>258</v>
      </c>
      <c r="B24" s="3">
        <v>22</v>
      </c>
      <c r="C24" s="3">
        <f t="shared" ca="1" si="2"/>
        <v>0.32664576669523238</v>
      </c>
      <c r="D24" s="18">
        <f t="shared" ca="1" si="3"/>
        <v>29</v>
      </c>
      <c r="E24" s="18" t="s">
        <v>4279</v>
      </c>
      <c r="F24" s="18">
        <f ca="1">IF($D24=1,VLOOKUP(1,INDIRECT(第1問問題レベル,0),3,0),IF($D24=2,VLOOKUP(2,INDIRECT(第2問問題レベル,0),3,0),IF($D24=3,VLOOKUP(3,INDIRECT(第3問問題レベル,0),3,0),IF($D24=4,VLOOKUP(4,INDIRECT(第4問問題レベル,0),3,0),IF($D24=5,VLOOKUP(5,INDIRECT(第5問問題レベル,0),3,0),IF($D24=6,VLOOKUP(6,INDIRECT(第6問問題レベル,0),3,0),0))))))</f>
        <v>0</v>
      </c>
      <c r="G24" s="18" t="s">
        <v>3072</v>
      </c>
      <c r="H24" s="18" t="s">
        <v>3340</v>
      </c>
      <c r="K24" s="18" t="s">
        <v>3341</v>
      </c>
      <c r="M24" s="18" t="s">
        <v>3342</v>
      </c>
      <c r="N24" s="18">
        <f t="shared" ref="N24:N37" ca="1" si="5">IF($D24=1,VLOOKUP(1,INDIRECT(第1問問題レベル,0),2,0),IF($D24=2,VLOOKUP(2,INDIRECT(第2問問題レベル,0),2,0),IF($D24=3,VLOOKUP(3,INDIRECT(第3問問題レベル,0),2,0),IF($D24=4,VLOOKUP(4,INDIRECT(第4問問題レベル,0),2,0),IF($D24=5,VLOOKUP(5,INDIRECT(第5問問題レベル,0),2,0),IF($D24=6,VLOOKUP(6,INDIRECT(第6問問題レベル,0),2,0),0))))))</f>
        <v>0</v>
      </c>
      <c r="O24" s="18" t="s">
        <v>3072</v>
      </c>
      <c r="P24" s="18" t="s">
        <v>3343</v>
      </c>
      <c r="U24" s="18" t="s">
        <v>3276</v>
      </c>
      <c r="X24" s="18" t="s">
        <v>3277</v>
      </c>
    </row>
    <row r="25" spans="1:27" ht="28.5">
      <c r="A25" s="3" t="s">
        <v>258</v>
      </c>
      <c r="B25" s="3">
        <v>23</v>
      </c>
      <c r="C25" s="3">
        <f t="shared" ca="1" si="2"/>
        <v>0.64095877745904184</v>
      </c>
      <c r="D25" s="18">
        <f t="shared" ca="1" si="3"/>
        <v>13</v>
      </c>
      <c r="E25" s="18" t="s">
        <v>4280</v>
      </c>
      <c r="F25" s="18">
        <f ca="1">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0</v>
      </c>
      <c r="G25" s="18" t="s">
        <v>342</v>
      </c>
      <c r="H25" s="18" t="s">
        <v>3344</v>
      </c>
      <c r="K25" s="18" t="s">
        <v>3345</v>
      </c>
      <c r="M25" s="18" t="s">
        <v>4281</v>
      </c>
      <c r="N25" s="18">
        <f t="shared" ca="1" si="5"/>
        <v>0</v>
      </c>
      <c r="O25" s="18" t="s">
        <v>342</v>
      </c>
      <c r="P25" s="18" t="s">
        <v>3346</v>
      </c>
      <c r="U25" s="18" t="s">
        <v>3278</v>
      </c>
      <c r="X25" s="18" t="s">
        <v>3279</v>
      </c>
    </row>
    <row r="26" spans="1:27" ht="57">
      <c r="A26" s="3" t="s">
        <v>258</v>
      </c>
      <c r="B26" s="3">
        <v>24</v>
      </c>
      <c r="C26" s="3">
        <f t="shared" ca="1" si="2"/>
        <v>0.54539777874237838</v>
      </c>
      <c r="D26" s="18">
        <f t="shared" ca="1" si="3"/>
        <v>18</v>
      </c>
      <c r="E26" s="18" t="s">
        <v>4282</v>
      </c>
      <c r="F26" s="18">
        <f ca="1">IF($D26=1,VLOOKUP(1,INDIRECT(第1問問題レベル,0),3,0),IF($D26=2,VLOOKUP(2,INDIRECT(第2問問題レベル,0),3,0),IF($D26=3,VLOOKUP(3,INDIRECT(第3問問題レベル,0),3,0),IF($D26=4,VLOOKUP(4,INDIRECT(第4問問題レベル,0),3,0),IF($D26=5,VLOOKUP(5,INDIRECT(第5問問題レベル,0),3,0),IF($D26=6,VLOOKUP(6,INDIRECT(第6問問題レベル,0),3,0),0))))))</f>
        <v>0</v>
      </c>
      <c r="G26" s="18" t="s">
        <v>342</v>
      </c>
      <c r="H26" s="18" t="s">
        <v>3347</v>
      </c>
      <c r="M26" s="18" t="s">
        <v>3348</v>
      </c>
      <c r="N26" s="18">
        <f t="shared" ca="1" si="5"/>
        <v>0</v>
      </c>
      <c r="O26" s="18" t="s">
        <v>342</v>
      </c>
      <c r="P26" s="18" t="s">
        <v>55</v>
      </c>
      <c r="U26" s="18" t="s">
        <v>3349</v>
      </c>
      <c r="X26" s="18" t="s">
        <v>3281</v>
      </c>
    </row>
    <row r="27" spans="1:27" ht="57">
      <c r="A27" s="3" t="s">
        <v>258</v>
      </c>
      <c r="B27" s="3">
        <v>25</v>
      </c>
      <c r="C27" s="3">
        <f t="shared" ca="1" si="2"/>
        <v>0.58815906859641998</v>
      </c>
      <c r="D27" s="18">
        <f t="shared" ca="1" si="3"/>
        <v>16</v>
      </c>
      <c r="E27" s="18" t="s">
        <v>3355</v>
      </c>
      <c r="F27" s="18">
        <f ca="1">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0</v>
      </c>
      <c r="G27" s="18" t="s">
        <v>1557</v>
      </c>
      <c r="H27" s="18" t="s">
        <v>3350</v>
      </c>
      <c r="M27" s="18" t="s">
        <v>3351</v>
      </c>
      <c r="N27" s="18">
        <f t="shared" ca="1" si="5"/>
        <v>0</v>
      </c>
      <c r="O27" s="18" t="s">
        <v>1557</v>
      </c>
      <c r="P27" s="18" t="s">
        <v>55</v>
      </c>
      <c r="U27" s="18" t="s">
        <v>3283</v>
      </c>
      <c r="X27" s="18" t="s">
        <v>3284</v>
      </c>
      <c r="AA27" s="18" t="s">
        <v>3285</v>
      </c>
    </row>
    <row r="28" spans="1:27" ht="57">
      <c r="A28" s="3" t="s">
        <v>258</v>
      </c>
      <c r="B28" s="3">
        <v>26</v>
      </c>
      <c r="C28" s="3">
        <f t="shared" ca="1" si="2"/>
        <v>0.37867368056536221</v>
      </c>
      <c r="D28" s="18">
        <f t="shared" ca="1" si="3"/>
        <v>25</v>
      </c>
      <c r="E28" s="18" t="s">
        <v>3352</v>
      </c>
      <c r="H28" s="18" t="s">
        <v>4283</v>
      </c>
      <c r="I28" s="18">
        <f ca="1">IF($D28=1,VLOOKUP(1,INDIRECT(第1問問題レベル,0),3,0),IF($D28=2,VLOOKUP(2,INDIRECT(第2問問題レベル,0),3,0),IF($D28=3,VLOOKUP(3,INDIRECT(第3問問題レベル,0),3,0),IF($D28=4,VLOOKUP(4,INDIRECT(第4問問題レベル,0),3,0),IF($D28=5,VLOOKUP(5,INDIRECT(第5問問題レベル,0),3,0),IF($D28=6,VLOOKUP(6,INDIRECT(第6問問題レベル,0),3,0),0))))))</f>
        <v>0</v>
      </c>
      <c r="J28" s="18" t="s">
        <v>342</v>
      </c>
      <c r="K28" s="18" t="s">
        <v>3280</v>
      </c>
      <c r="M28" s="18" t="s">
        <v>3353</v>
      </c>
      <c r="N28" s="18">
        <f t="shared" ca="1" si="5"/>
        <v>0</v>
      </c>
      <c r="O28" s="18" t="s">
        <v>342</v>
      </c>
      <c r="P28" s="18" t="s">
        <v>3354</v>
      </c>
      <c r="U28" s="18" t="s">
        <v>1972</v>
      </c>
      <c r="X28" s="18" t="s">
        <v>3281</v>
      </c>
    </row>
    <row r="29" spans="1:27" ht="42.75">
      <c r="A29" s="3" t="s">
        <v>258</v>
      </c>
      <c r="B29" s="3">
        <v>27</v>
      </c>
      <c r="C29" s="3">
        <f t="shared" ca="1" si="2"/>
        <v>0.62676531516624134</v>
      </c>
      <c r="D29" s="18">
        <f t="shared" ca="1" si="3"/>
        <v>14</v>
      </c>
      <c r="E29" s="18" t="s">
        <v>4284</v>
      </c>
      <c r="F29" s="18">
        <f ca="1">IF($D29=1,VLOOKUP(1,INDIRECT(第1問問題レベル,0),3,0),IF($D29=2,VLOOKUP(2,INDIRECT(第2問問題レベル,0),3,0),IF($D29=3,VLOOKUP(3,INDIRECT(第3問問題レベル,0),3,0),IF($D29=4,VLOOKUP(4,INDIRECT(第4問問題レベル,0),3,0),IF($D29=5,VLOOKUP(5,INDIRECT(第5問問題レベル,0),3,0),IF($D29=6,VLOOKUP(6,INDIRECT(第6問問題レベル,0),3,0),0))))))</f>
        <v>0</v>
      </c>
      <c r="G29" s="18" t="s">
        <v>1557</v>
      </c>
      <c r="H29" s="18" t="s">
        <v>3356</v>
      </c>
      <c r="M29" s="18" t="s">
        <v>3357</v>
      </c>
      <c r="N29" s="18">
        <f t="shared" ca="1" si="5"/>
        <v>0</v>
      </c>
      <c r="O29" s="18" t="s">
        <v>1557</v>
      </c>
      <c r="P29" s="18" t="s">
        <v>55</v>
      </c>
      <c r="U29" s="18" t="s">
        <v>3288</v>
      </c>
      <c r="X29" s="18" t="s">
        <v>3285</v>
      </c>
    </row>
    <row r="30" spans="1:27" ht="42.75">
      <c r="A30" s="3" t="s">
        <v>258</v>
      </c>
      <c r="B30" s="3">
        <v>28</v>
      </c>
      <c r="C30" s="3">
        <f t="shared" ca="1" si="2"/>
        <v>0.7431099153659616</v>
      </c>
      <c r="D30" s="18">
        <f t="shared" ca="1" si="3"/>
        <v>10</v>
      </c>
      <c r="E30" s="18" t="s">
        <v>4285</v>
      </c>
      <c r="F30" s="18">
        <f ca="1">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0</v>
      </c>
      <c r="G30" s="18" t="s">
        <v>2813</v>
      </c>
      <c r="H30" s="18" t="s">
        <v>3358</v>
      </c>
      <c r="M30" s="18" t="s">
        <v>4286</v>
      </c>
      <c r="N30" s="18">
        <f t="shared" ca="1" si="5"/>
        <v>0</v>
      </c>
      <c r="O30" s="18" t="s">
        <v>2813</v>
      </c>
      <c r="P30" s="18" t="s">
        <v>55</v>
      </c>
      <c r="U30" s="18" t="s">
        <v>2927</v>
      </c>
      <c r="X30" s="18" t="s">
        <v>3290</v>
      </c>
    </row>
    <row r="31" spans="1:27" ht="42.75">
      <c r="A31" s="3" t="s">
        <v>258</v>
      </c>
      <c r="B31" s="3">
        <v>29</v>
      </c>
      <c r="C31" s="3">
        <f t="shared" ca="1" si="2"/>
        <v>5.2642434322470733E-3</v>
      </c>
      <c r="D31" s="18">
        <f t="shared" ca="1" si="3"/>
        <v>42</v>
      </c>
      <c r="F31" s="18">
        <f ca="1">IF($D31=1,VLOOKUP(1,INDIRECT(第1問問題レベル,0),3,0),IF($D31=2,VLOOKUP(2,INDIRECT(第2問問題レベル,0),3,0),IF($D31=3,VLOOKUP(3,INDIRECT(第3問問題レベル,0),3,0),IF($D31=4,VLOOKUP(4,INDIRECT(第4問問題レベル,0),3,0),IF($D31=5,VLOOKUP(5,INDIRECT(第5問問題レベル,0),3,0),IF($D31=6,VLOOKUP(6,INDIRECT(第6問問題レベル,0),3,0),0))))))</f>
        <v>0</v>
      </c>
      <c r="G31" s="18" t="s">
        <v>2772</v>
      </c>
      <c r="H31" s="18" t="s">
        <v>4287</v>
      </c>
      <c r="N31" s="18">
        <f t="shared" ca="1" si="5"/>
        <v>0</v>
      </c>
      <c r="O31" s="18" t="s">
        <v>2772</v>
      </c>
      <c r="P31" s="18" t="s">
        <v>3291</v>
      </c>
      <c r="S31" s="18" t="s">
        <v>3359</v>
      </c>
      <c r="U31" s="18" t="s">
        <v>3293</v>
      </c>
      <c r="X31" s="18" t="s">
        <v>3294</v>
      </c>
    </row>
    <row r="32" spans="1:27" ht="42.75">
      <c r="A32" s="3" t="s">
        <v>258</v>
      </c>
      <c r="B32" s="3">
        <v>30</v>
      </c>
      <c r="C32" s="3">
        <f t="shared" ca="1" si="2"/>
        <v>0.1851816542003617</v>
      </c>
      <c r="D32" s="18">
        <f t="shared" ca="1" si="3"/>
        <v>35</v>
      </c>
      <c r="E32" s="18" t="s">
        <v>4288</v>
      </c>
      <c r="F32" s="18">
        <f ca="1">IF($D32=1,VLOOKUP(1,INDIRECT(第1問問題レベル,0),3,0),IF($D32=2,VLOOKUP(2,INDIRECT(第2問問題レベル,0),3,0),IF($D32=3,VLOOKUP(3,INDIRECT(第3問問題レベル,0),3,0),IF($D32=4,VLOOKUP(4,INDIRECT(第4問問題レベル,0),3,0),IF($D32=5,VLOOKUP(5,INDIRECT(第5問問題レベル,0),3,0),IF($D32=6,VLOOKUP(6,INDIRECT(第6問問題レベル,0),3,0),0))))))</f>
        <v>0</v>
      </c>
      <c r="G32" s="18" t="s">
        <v>2813</v>
      </c>
      <c r="H32" s="18" t="s">
        <v>2854</v>
      </c>
      <c r="M32" s="18" t="s">
        <v>4289</v>
      </c>
      <c r="N32" s="18">
        <f t="shared" ca="1" si="5"/>
        <v>0</v>
      </c>
      <c r="O32" s="18" t="s">
        <v>2813</v>
      </c>
      <c r="P32" s="18" t="s">
        <v>3346</v>
      </c>
      <c r="U32" s="18" t="s">
        <v>3278</v>
      </c>
      <c r="X32" s="18" t="s">
        <v>3295</v>
      </c>
    </row>
    <row r="33" spans="1:35" ht="42.75">
      <c r="A33" s="3" t="s">
        <v>258</v>
      </c>
      <c r="B33" s="3">
        <v>31</v>
      </c>
      <c r="C33" s="3">
        <f t="shared" ca="1" si="2"/>
        <v>0.90445898916164036</v>
      </c>
      <c r="D33" s="18">
        <f t="shared" ca="1" si="3"/>
        <v>4</v>
      </c>
      <c r="E33" s="18" t="s">
        <v>4290</v>
      </c>
      <c r="F33" s="18">
        <f ca="1">IF($D33=1,VLOOKUP(1,INDIRECT(第1問問題レベル,0),3,0),IF($D33=2,VLOOKUP(2,INDIRECT(第2問問題レベル,0),3,0),IF($D33=3,VLOOKUP(3,INDIRECT(第3問問題レベル,0),3,0),IF($D33=4,VLOOKUP(4,INDIRECT(第4問問題レベル,0),3,0),IF($D33=5,VLOOKUP(5,INDIRECT(第5問問題レベル,0),3,0),IF($D33=6,VLOOKUP(6,INDIRECT(第6問問題レベル,0),3,0),0))))))</f>
        <v>4</v>
      </c>
      <c r="G33" s="18" t="s">
        <v>342</v>
      </c>
      <c r="H33" s="18" t="s">
        <v>3360</v>
      </c>
      <c r="M33" s="18" t="s">
        <v>4291</v>
      </c>
      <c r="N33" s="18">
        <f t="shared" ca="1" si="5"/>
        <v>8</v>
      </c>
      <c r="O33" s="18" t="s">
        <v>342</v>
      </c>
      <c r="P33" s="18" t="s">
        <v>245</v>
      </c>
      <c r="U33" s="18" t="s">
        <v>3283</v>
      </c>
      <c r="X33" s="18" t="s">
        <v>3296</v>
      </c>
      <c r="AA33" s="18" t="s">
        <v>3300</v>
      </c>
    </row>
    <row r="34" spans="1:35" ht="42.75">
      <c r="A34" s="3" t="s">
        <v>258</v>
      </c>
      <c r="B34" s="3">
        <v>32</v>
      </c>
      <c r="C34" s="3">
        <f t="shared" ca="1" si="2"/>
        <v>0.26008284129847947</v>
      </c>
      <c r="D34" s="18">
        <f t="shared" ca="1" si="3"/>
        <v>32</v>
      </c>
      <c r="E34" s="18" t="s">
        <v>3297</v>
      </c>
      <c r="H34" s="18" t="s">
        <v>4292</v>
      </c>
      <c r="I34" s="18">
        <f ca="1">IF($D34=1,VLOOKUP(1,INDIRECT(第1問問題レベル,0),3,0),IF($D34=2,VLOOKUP(2,INDIRECT(第2問問題レベル,0),3,0),IF($D34=3,VLOOKUP(3,INDIRECT(第3問問題レベル,0),3,0),IF($D34=4,VLOOKUP(4,INDIRECT(第4問問題レベル,0),3,0),IF($D34=5,VLOOKUP(5,INDIRECT(第5問問題レベル,0),3,0),IF($D34=6,VLOOKUP(6,INDIRECT(第6問問題レベル,0),3,0),0))))))</f>
        <v>0</v>
      </c>
      <c r="J34" s="18" t="s">
        <v>2813</v>
      </c>
      <c r="K34" s="18" t="s">
        <v>2854</v>
      </c>
      <c r="M34" s="18" t="s">
        <v>3361</v>
      </c>
      <c r="N34" s="18">
        <f t="shared" ca="1" si="5"/>
        <v>0</v>
      </c>
      <c r="O34" s="18" t="s">
        <v>2813</v>
      </c>
      <c r="P34" s="18" t="s">
        <v>245</v>
      </c>
      <c r="U34" s="18" t="s">
        <v>3298</v>
      </c>
      <c r="X34" s="18" t="s">
        <v>3299</v>
      </c>
      <c r="AA34" s="18" t="s">
        <v>3295</v>
      </c>
    </row>
    <row r="35" spans="1:35" ht="42.75">
      <c r="A35" s="3" t="s">
        <v>258</v>
      </c>
      <c r="B35" s="3">
        <v>33</v>
      </c>
      <c r="C35" s="3">
        <f t="shared" ca="1" si="2"/>
        <v>0.39875870859473561</v>
      </c>
      <c r="D35" s="18">
        <f t="shared" ca="1" si="3"/>
        <v>24</v>
      </c>
      <c r="E35" s="18" t="s">
        <v>4293</v>
      </c>
      <c r="F35" s="18">
        <f t="shared" ref="F35:F44" ca="1" si="6">IF($D35=1,VLOOKUP(1,INDIRECT(第1問問題レベル,0),3,0),IF($D35=2,VLOOKUP(2,INDIRECT(第2問問題レベル,0),3,0),IF($D35=3,VLOOKUP(3,INDIRECT(第3問問題レベル,0),3,0),IF($D35=4,VLOOKUP(4,INDIRECT(第4問問題レベル,0),3,0),IF($D35=5,VLOOKUP(5,INDIRECT(第5問問題レベル,0),3,0),IF($D35=6,VLOOKUP(6,INDIRECT(第6問問題レベル,0),3,0),0))))))</f>
        <v>0</v>
      </c>
      <c r="G35" s="18" t="s">
        <v>342</v>
      </c>
      <c r="H35" s="18" t="s">
        <v>3301</v>
      </c>
      <c r="K35" s="18" t="s">
        <v>3362</v>
      </c>
      <c r="M35" s="18" t="s">
        <v>3363</v>
      </c>
      <c r="N35" s="18">
        <f t="shared" ca="1" si="5"/>
        <v>0</v>
      </c>
      <c r="O35" s="18" t="s">
        <v>342</v>
      </c>
      <c r="P35" s="18" t="s">
        <v>245</v>
      </c>
      <c r="U35" s="18" t="s">
        <v>3283</v>
      </c>
      <c r="X35" s="18" t="s">
        <v>2898</v>
      </c>
      <c r="AA35" s="18" t="s">
        <v>3285</v>
      </c>
    </row>
    <row r="36" spans="1:35" ht="42.75">
      <c r="A36" s="3" t="s">
        <v>258</v>
      </c>
      <c r="B36" s="3">
        <v>34</v>
      </c>
      <c r="C36" s="3">
        <f t="shared" ca="1" si="2"/>
        <v>0.48619099688976775</v>
      </c>
      <c r="D36" s="18">
        <f t="shared" ca="1" si="3"/>
        <v>22</v>
      </c>
      <c r="E36" s="18" t="s">
        <v>3364</v>
      </c>
      <c r="F36" s="18">
        <f t="shared" ca="1" si="6"/>
        <v>0</v>
      </c>
      <c r="G36" s="18" t="s">
        <v>24</v>
      </c>
      <c r="H36" s="18" t="s">
        <v>2854</v>
      </c>
      <c r="M36" s="18" t="s">
        <v>3365</v>
      </c>
      <c r="N36" s="18">
        <f t="shared" ca="1" si="5"/>
        <v>0</v>
      </c>
      <c r="O36" s="18" t="s">
        <v>24</v>
      </c>
      <c r="P36" s="18" t="s">
        <v>245</v>
      </c>
      <c r="U36" s="18" t="s">
        <v>3278</v>
      </c>
      <c r="X36" s="18" t="s">
        <v>3295</v>
      </c>
    </row>
    <row r="37" spans="1:35" ht="42.75">
      <c r="A37" s="3" t="s">
        <v>258</v>
      </c>
      <c r="B37" s="3">
        <v>35</v>
      </c>
      <c r="C37" s="3">
        <f t="shared" ca="1" si="2"/>
        <v>0.8226375675945985</v>
      </c>
      <c r="D37" s="18">
        <f t="shared" ca="1" si="3"/>
        <v>8</v>
      </c>
      <c r="E37" s="18" t="s">
        <v>4294</v>
      </c>
      <c r="F37" s="18">
        <f t="shared" ca="1" si="6"/>
        <v>0</v>
      </c>
      <c r="G37" s="18" t="s">
        <v>2813</v>
      </c>
      <c r="H37" s="18" t="s">
        <v>3366</v>
      </c>
      <c r="M37" s="18" t="s">
        <v>3367</v>
      </c>
      <c r="N37" s="18">
        <f t="shared" ca="1" si="5"/>
        <v>0</v>
      </c>
      <c r="O37" s="18" t="s">
        <v>2813</v>
      </c>
      <c r="P37" s="18" t="s">
        <v>3346</v>
      </c>
      <c r="U37" s="18" t="s">
        <v>3278</v>
      </c>
      <c r="X37" s="18" t="s">
        <v>3307</v>
      </c>
      <c r="AA37" s="18" t="s">
        <v>3285</v>
      </c>
    </row>
    <row r="38" spans="1:35" ht="57">
      <c r="A38" s="3" t="s">
        <v>258</v>
      </c>
      <c r="B38" s="3">
        <v>36</v>
      </c>
      <c r="C38" s="3">
        <f t="shared" ca="1" si="2"/>
        <v>0.52388591032870357</v>
      </c>
      <c r="D38" s="18">
        <f t="shared" ca="1" si="3"/>
        <v>20</v>
      </c>
      <c r="E38" s="18" t="s">
        <v>4295</v>
      </c>
      <c r="F38" s="18">
        <f t="shared" ca="1" si="6"/>
        <v>0</v>
      </c>
      <c r="G38" s="18" t="s">
        <v>3072</v>
      </c>
      <c r="H38" s="18" t="s">
        <v>3368</v>
      </c>
      <c r="M38" s="18" t="s">
        <v>3369</v>
      </c>
      <c r="U38" s="18" t="s">
        <v>3370</v>
      </c>
      <c r="V38" s="18">
        <f ca="1">IF($D38=1,VLOOKUP(1,INDIRECT(第1問問題レベル,0),2,0),IF($D38=2,VLOOKUP(2,INDIRECT(第2問問題レベル,0),2,0),IF($D38=3,VLOOKUP(3,INDIRECT(第3問問題レベル,0),2,0),IF($D38=4,VLOOKUP(4,INDIRECT(第4問問題レベル,0),2,0),IF($D38=5,VLOOKUP(5,INDIRECT(第5問問題レベル,0),2,0),IF($D38=6,VLOOKUP(6,INDIRECT(第6問問題レベル,0),2,0),0))))))</f>
        <v>0</v>
      </c>
      <c r="W38" s="18" t="s">
        <v>3072</v>
      </c>
      <c r="X38" s="18" t="s">
        <v>3346</v>
      </c>
      <c r="AC38" s="18" t="s">
        <v>3371</v>
      </c>
      <c r="AF38" s="18" t="s">
        <v>3372</v>
      </c>
      <c r="AI38" s="18" t="s">
        <v>3373</v>
      </c>
    </row>
    <row r="39" spans="1:35" ht="42.75">
      <c r="A39" s="3" t="s">
        <v>258</v>
      </c>
      <c r="B39" s="3">
        <v>37</v>
      </c>
      <c r="C39" s="3">
        <f t="shared" ca="1" si="2"/>
        <v>0.89003952148382437</v>
      </c>
      <c r="D39" s="18">
        <f t="shared" ca="1" si="3"/>
        <v>5</v>
      </c>
      <c r="E39" s="18" t="s">
        <v>4296</v>
      </c>
      <c r="F39" s="18">
        <f t="shared" ca="1" si="6"/>
        <v>2</v>
      </c>
      <c r="G39" s="18" t="s">
        <v>3088</v>
      </c>
      <c r="H39" s="18" t="s">
        <v>3319</v>
      </c>
      <c r="M39" s="18" t="s">
        <v>3374</v>
      </c>
      <c r="N39" s="18">
        <f t="shared" ref="N39:N44" ca="1" si="7">IF($D39=1,VLOOKUP(1,INDIRECT(第1問問題レベル,0),2,0),IF($D39=2,VLOOKUP(2,INDIRECT(第2問問題レベル,0),2,0),IF($D39=3,VLOOKUP(3,INDIRECT(第3問問題レベル,0),2,0),IF($D39=4,VLOOKUP(4,INDIRECT(第4問問題レベル,0),2,0),IF($D39=5,VLOOKUP(5,INDIRECT(第5問問題レベル,0),2,0),IF($D39=6,VLOOKUP(6,INDIRECT(第6問問題レベル,0),2,0),0))))))</f>
        <v>6</v>
      </c>
      <c r="O39" s="18" t="s">
        <v>3315</v>
      </c>
      <c r="P39" s="18" t="s">
        <v>3375</v>
      </c>
      <c r="U39" s="18" t="s">
        <v>3376</v>
      </c>
      <c r="X39" s="18" t="s">
        <v>3377</v>
      </c>
    </row>
    <row r="40" spans="1:35" ht="42.75">
      <c r="A40" s="3" t="s">
        <v>258</v>
      </c>
      <c r="B40" s="3">
        <v>38</v>
      </c>
      <c r="C40" s="3">
        <f t="shared" ca="1" si="2"/>
        <v>0.27947359519938575</v>
      </c>
      <c r="D40" s="18">
        <f t="shared" ca="1" si="3"/>
        <v>31</v>
      </c>
      <c r="E40" s="18" t="s">
        <v>4297</v>
      </c>
      <c r="F40" s="18">
        <f t="shared" ca="1" si="6"/>
        <v>0</v>
      </c>
      <c r="G40" s="18" t="s">
        <v>24</v>
      </c>
      <c r="H40" s="18" t="s">
        <v>3324</v>
      </c>
      <c r="M40" s="18" t="s">
        <v>4298</v>
      </c>
      <c r="N40" s="18">
        <f t="shared" ca="1" si="7"/>
        <v>0</v>
      </c>
      <c r="O40" s="18" t="s">
        <v>24</v>
      </c>
      <c r="P40" s="18" t="s">
        <v>3378</v>
      </c>
      <c r="U40" s="18" t="s">
        <v>3278</v>
      </c>
      <c r="X40" s="18" t="s">
        <v>3295</v>
      </c>
    </row>
    <row r="41" spans="1:35" ht="28.5">
      <c r="A41" s="3" t="s">
        <v>258</v>
      </c>
      <c r="B41" s="3">
        <v>39</v>
      </c>
      <c r="C41" s="3">
        <f t="shared" ca="1" si="2"/>
        <v>0.94500437161603168</v>
      </c>
      <c r="D41" s="18">
        <f t="shared" ca="1" si="3"/>
        <v>3</v>
      </c>
      <c r="E41" s="18" t="s">
        <v>4299</v>
      </c>
      <c r="F41" s="18">
        <f t="shared" ca="1" si="6"/>
        <v>3</v>
      </c>
      <c r="G41" s="18" t="s">
        <v>2813</v>
      </c>
      <c r="H41" s="18" t="s">
        <v>3326</v>
      </c>
      <c r="K41" s="18" t="s">
        <v>100</v>
      </c>
      <c r="M41" s="18" t="s">
        <v>3353</v>
      </c>
      <c r="N41" s="18">
        <f t="shared" ca="1" si="7"/>
        <v>9</v>
      </c>
      <c r="O41" s="18" t="s">
        <v>2813</v>
      </c>
      <c r="P41" s="18" t="s">
        <v>3378</v>
      </c>
      <c r="U41" s="18" t="s">
        <v>3328</v>
      </c>
      <c r="X41" s="18" t="s">
        <v>3285</v>
      </c>
    </row>
    <row r="42" spans="1:35" ht="42.75">
      <c r="A42" s="3" t="s">
        <v>258</v>
      </c>
      <c r="B42" s="3">
        <v>40</v>
      </c>
      <c r="C42" s="3">
        <f t="shared" ca="1" si="2"/>
        <v>0.50633583914386948</v>
      </c>
      <c r="D42" s="18">
        <f t="shared" ca="1" si="3"/>
        <v>21</v>
      </c>
      <c r="E42" s="18" t="s">
        <v>4276</v>
      </c>
      <c r="F42" s="18">
        <f t="shared" ca="1" si="6"/>
        <v>0</v>
      </c>
      <c r="G42" s="18" t="s">
        <v>48</v>
      </c>
      <c r="H42" s="18" t="s">
        <v>3379</v>
      </c>
      <c r="M42" s="18" t="s">
        <v>4249</v>
      </c>
      <c r="N42" s="18">
        <f t="shared" ca="1" si="7"/>
        <v>0</v>
      </c>
      <c r="O42" s="18" t="s">
        <v>48</v>
      </c>
      <c r="P42" s="18" t="s">
        <v>3346</v>
      </c>
      <c r="U42" s="18" t="s">
        <v>3331</v>
      </c>
      <c r="X42" s="18" t="s">
        <v>3332</v>
      </c>
    </row>
    <row r="43" spans="1:35" ht="42.75">
      <c r="A43" s="3" t="s">
        <v>258</v>
      </c>
      <c r="B43" s="3">
        <v>41</v>
      </c>
      <c r="C43" s="3">
        <f t="shared" ca="1" si="2"/>
        <v>0.60503580661126322</v>
      </c>
      <c r="D43" s="18">
        <f t="shared" ca="1" si="3"/>
        <v>15</v>
      </c>
      <c r="E43" s="18" t="s">
        <v>4300</v>
      </c>
      <c r="F43" s="18">
        <f t="shared" ca="1" si="6"/>
        <v>0</v>
      </c>
      <c r="G43" s="18" t="s">
        <v>1057</v>
      </c>
      <c r="H43" s="18" t="s">
        <v>3380</v>
      </c>
      <c r="M43" s="18" t="s">
        <v>3381</v>
      </c>
      <c r="N43" s="18">
        <f t="shared" ca="1" si="7"/>
        <v>0</v>
      </c>
      <c r="O43" s="18" t="s">
        <v>1057</v>
      </c>
      <c r="P43" s="18" t="s">
        <v>245</v>
      </c>
      <c r="U43" s="18" t="s">
        <v>3331</v>
      </c>
      <c r="X43" s="18" t="s">
        <v>3337</v>
      </c>
    </row>
    <row r="44" spans="1:35" ht="42.75">
      <c r="A44" s="3" t="s">
        <v>258</v>
      </c>
      <c r="B44" s="3">
        <v>42</v>
      </c>
      <c r="C44" s="3">
        <f t="shared" ca="1" si="2"/>
        <v>0.94744243032989761</v>
      </c>
      <c r="D44" s="18">
        <f t="shared" ca="1" si="3"/>
        <v>2</v>
      </c>
      <c r="E44" s="18" t="s">
        <v>4301</v>
      </c>
      <c r="F44" s="18">
        <f t="shared" ca="1" si="6"/>
        <v>7</v>
      </c>
      <c r="G44" s="18" t="s">
        <v>342</v>
      </c>
      <c r="H44" s="18" t="s">
        <v>2854</v>
      </c>
      <c r="M44" s="18" t="s">
        <v>3382</v>
      </c>
      <c r="N44" s="18">
        <f t="shared" ca="1" si="7"/>
        <v>12</v>
      </c>
      <c r="O44" s="18" t="s">
        <v>342</v>
      </c>
      <c r="P44" s="18" t="s">
        <v>245</v>
      </c>
      <c r="U44" s="18" t="s">
        <v>3278</v>
      </c>
      <c r="X44" s="18" t="s">
        <v>3295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55"/>
  <sheetViews>
    <sheetView workbookViewId="0">
      <selection activeCell="D3" sqref="D3"/>
    </sheetView>
  </sheetViews>
  <sheetFormatPr defaultRowHeight="12.75"/>
  <cols>
    <col min="2" max="4" width="2.46484375" bestFit="1" customWidth="1"/>
    <col min="7" max="7" width="3.46484375" bestFit="1" customWidth="1"/>
    <col min="8" max="9" width="2.46484375" bestFit="1" customWidth="1"/>
    <col min="12" max="13" width="3.46484375" bestFit="1" customWidth="1"/>
    <col min="14" max="14" width="2.46484375" bestFit="1" customWidth="1"/>
    <col min="17" max="17" width="2.46484375" bestFit="1" customWidth="1"/>
    <col min="18" max="19" width="3.46484375" bestFit="1" customWidth="1"/>
    <col min="22" max="24" width="2.46484375" bestFit="1" customWidth="1"/>
    <col min="27" max="28" width="3.46484375" bestFit="1" customWidth="1"/>
    <col min="29" max="30" width="2.46484375" bestFit="1" customWidth="1"/>
    <col min="33" max="33" width="2.46484375" bestFit="1" customWidth="1"/>
    <col min="34" max="35" width="3.46484375" bestFit="1" customWidth="1"/>
    <col min="36" max="36" width="2.46484375" bestFit="1" customWidth="1"/>
  </cols>
  <sheetData>
    <row r="1" spans="1:36">
      <c r="A1" t="s">
        <v>143</v>
      </c>
      <c r="F1" t="s">
        <v>144</v>
      </c>
      <c r="K1" t="s">
        <v>145</v>
      </c>
      <c r="P1" t="s">
        <v>146</v>
      </c>
      <c r="U1" t="s">
        <v>3558</v>
      </c>
      <c r="Z1" t="s">
        <v>3559</v>
      </c>
      <c r="AF1" t="s">
        <v>3560</v>
      </c>
    </row>
    <row r="2" spans="1:36">
      <c r="A2">
        <f ca="1">RAND()</f>
        <v>0.87475557565407125</v>
      </c>
      <c r="B2">
        <f ca="1">RANK(A2,A$2:A$9)</f>
        <v>1</v>
      </c>
      <c r="C2">
        <v>4</v>
      </c>
      <c r="D2">
        <v>1</v>
      </c>
      <c r="F2">
        <f ca="1">RAND()</f>
        <v>0.51374359894960064</v>
      </c>
      <c r="G2">
        <f ca="1">RANK(F2,F$2:F$15)</f>
        <v>8</v>
      </c>
      <c r="H2">
        <v>5</v>
      </c>
      <c r="I2">
        <v>1</v>
      </c>
      <c r="K2">
        <f ca="1">RAND()</f>
        <v>0.65737664269072771</v>
      </c>
      <c r="L2">
        <f ca="1">RANK(K2,K$2:K$55)</f>
        <v>17</v>
      </c>
      <c r="M2">
        <v>10</v>
      </c>
      <c r="N2">
        <v>1</v>
      </c>
      <c r="P2">
        <f ca="1">RAND()</f>
        <v>0.95892656508075069</v>
      </c>
      <c r="Q2">
        <f ca="1">RANK(P2,P$2:P$7)</f>
        <v>1</v>
      </c>
      <c r="R2">
        <f ca="1">INT(RAND()*15+50)</f>
        <v>56</v>
      </c>
      <c r="S2">
        <f ca="1">INT(RAND()*15+20)</f>
        <v>23</v>
      </c>
      <c r="U2">
        <f ca="1">RAND()</f>
        <v>0.80264705891824173</v>
      </c>
      <c r="V2">
        <f ca="1">RANK(U2,U$2:U$7)</f>
        <v>1</v>
      </c>
      <c r="W2">
        <v>4</v>
      </c>
      <c r="X2">
        <v>2</v>
      </c>
      <c r="Z2">
        <f ca="1">RAND()</f>
        <v>0.81662405999096377</v>
      </c>
      <c r="AA2">
        <f ca="1">RANK(Z2,Z$2:Z$53)</f>
        <v>13</v>
      </c>
      <c r="AB2">
        <f>AC2*AD2</f>
        <v>12</v>
      </c>
      <c r="AC2">
        <v>3</v>
      </c>
      <c r="AD2">
        <v>4</v>
      </c>
      <c r="AF2">
        <f ca="1">RAND()</f>
        <v>0.45085767485666783</v>
      </c>
      <c r="AG2">
        <f ca="1">RANK(AF2,AF$2:AF$7)</f>
        <v>5</v>
      </c>
      <c r="AH2">
        <f ca="1">AI2*AJ2</f>
        <v>68</v>
      </c>
      <c r="AI2">
        <f ca="1">INT(RAND()*20+10)</f>
        <v>17</v>
      </c>
      <c r="AJ2">
        <f ca="1">INT(((100-AI2*2)*RAND()+AI2*2)/AI2)</f>
        <v>4</v>
      </c>
    </row>
    <row r="3" spans="1:36">
      <c r="A3">
        <f t="shared" ref="A3:A9" ca="1" si="0">RAND()</f>
        <v>0.65281350286132478</v>
      </c>
      <c r="B3">
        <f t="shared" ref="B3:B9" ca="1" si="1">RANK(A3,A$2:A$9)</f>
        <v>3</v>
      </c>
      <c r="C3">
        <v>3</v>
      </c>
      <c r="D3">
        <v>1</v>
      </c>
      <c r="F3">
        <f t="shared" ref="F3:F15" ca="1" si="2">RAND()</f>
        <v>7.5565242210949513E-2</v>
      </c>
      <c r="G3">
        <f t="shared" ref="G3:G15" ca="1" si="3">RANK(F3,F$2:F$15)</f>
        <v>13</v>
      </c>
      <c r="H3">
        <v>5</v>
      </c>
      <c r="I3">
        <v>2</v>
      </c>
      <c r="K3">
        <f t="shared" ref="K3:K55" ca="1" si="4">RAND()</f>
        <v>0.78531484106365768</v>
      </c>
      <c r="L3">
        <f t="shared" ref="L3:L55" ca="1" si="5">RANK(K3,K$2:K$55)</f>
        <v>13</v>
      </c>
      <c r="M3">
        <v>10</v>
      </c>
      <c r="N3">
        <v>2</v>
      </c>
      <c r="P3">
        <f t="shared" ref="P3:P7" ca="1" si="6">RAND()</f>
        <v>0.5683904962470121</v>
      </c>
      <c r="Q3">
        <f t="shared" ref="Q3:Q7" ca="1" si="7">RANK(P3,P$2:P$7)</f>
        <v>4</v>
      </c>
      <c r="R3">
        <f t="shared" ref="R3:R7" ca="1" si="8">INT(RAND()*15+50)</f>
        <v>50</v>
      </c>
      <c r="S3">
        <f t="shared" ref="S3:S7" ca="1" si="9">INT(RAND()*15+20)</f>
        <v>31</v>
      </c>
      <c r="U3">
        <f t="shared" ref="U3:U7" ca="1" si="10">RAND()</f>
        <v>0.42700776102541615</v>
      </c>
      <c r="V3">
        <f t="shared" ref="V3:V7" ca="1" si="11">RANK(U3,U$2:U$7)</f>
        <v>5</v>
      </c>
      <c r="W3">
        <v>6</v>
      </c>
      <c r="X3">
        <v>2</v>
      </c>
      <c r="Z3">
        <f t="shared" ref="Z3:Z53" ca="1" si="12">RAND()</f>
        <v>0.63606498649383514</v>
      </c>
      <c r="AA3">
        <f t="shared" ref="AA3:AA53" ca="1" si="13">RANK(Z3,Z$2:Z$53)</f>
        <v>23</v>
      </c>
      <c r="AB3">
        <f t="shared" ref="AB3:AB53" si="14">AC3*AD3</f>
        <v>15</v>
      </c>
      <c r="AC3">
        <v>3</v>
      </c>
      <c r="AD3">
        <v>5</v>
      </c>
      <c r="AF3">
        <f t="shared" ref="AF3:AF7" ca="1" si="15">RAND()</f>
        <v>0.72496462878048773</v>
      </c>
      <c r="AG3">
        <f t="shared" ref="AG3:AG7" ca="1" si="16">RANK(AF3,AF$2:AF$7)</f>
        <v>4</v>
      </c>
      <c r="AH3">
        <f t="shared" ref="AH3:AH7" ca="1" si="17">AI3*AJ3</f>
        <v>48</v>
      </c>
      <c r="AI3">
        <f t="shared" ref="AI3:AI7" ca="1" si="18">INT(RAND()*20+10)</f>
        <v>24</v>
      </c>
      <c r="AJ3">
        <f t="shared" ref="AJ3:AJ7" ca="1" si="19">INT(((100-AI3*2)*RAND()+AI3*2)/AI3)</f>
        <v>2</v>
      </c>
    </row>
    <row r="4" spans="1:36">
      <c r="A4">
        <f t="shared" ca="1" si="0"/>
        <v>0.15437159469584172</v>
      </c>
      <c r="B4">
        <f t="shared" ca="1" si="1"/>
        <v>7</v>
      </c>
      <c r="C4">
        <v>3</v>
      </c>
      <c r="D4">
        <v>2</v>
      </c>
      <c r="F4">
        <f t="shared" ca="1" si="2"/>
        <v>0.27290674787896985</v>
      </c>
      <c r="G4">
        <f t="shared" ca="1" si="3"/>
        <v>11</v>
      </c>
      <c r="H4">
        <v>5</v>
      </c>
      <c r="I4">
        <v>3</v>
      </c>
      <c r="K4">
        <f t="shared" ca="1" si="4"/>
        <v>0.90764201024994706</v>
      </c>
      <c r="L4">
        <f t="shared" ca="1" si="5"/>
        <v>9</v>
      </c>
      <c r="M4">
        <v>10</v>
      </c>
      <c r="N4">
        <v>3</v>
      </c>
      <c r="P4">
        <f t="shared" ca="1" si="6"/>
        <v>0.59708499765329504</v>
      </c>
      <c r="Q4">
        <f t="shared" ca="1" si="7"/>
        <v>3</v>
      </c>
      <c r="R4">
        <f t="shared" ca="1" si="8"/>
        <v>64</v>
      </c>
      <c r="S4">
        <f t="shared" ca="1" si="9"/>
        <v>22</v>
      </c>
      <c r="U4">
        <f t="shared" ca="1" si="10"/>
        <v>0.65381227540116904</v>
      </c>
      <c r="V4">
        <f t="shared" ca="1" si="11"/>
        <v>2</v>
      </c>
      <c r="W4">
        <v>8</v>
      </c>
      <c r="X4">
        <v>2</v>
      </c>
      <c r="Z4">
        <f t="shared" ca="1" si="12"/>
        <v>0.97161488270938789</v>
      </c>
      <c r="AA4">
        <f t="shared" ca="1" si="13"/>
        <v>1</v>
      </c>
      <c r="AB4">
        <f t="shared" si="14"/>
        <v>18</v>
      </c>
      <c r="AC4">
        <v>3</v>
      </c>
      <c r="AD4">
        <v>6</v>
      </c>
      <c r="AF4">
        <f t="shared" ca="1" si="15"/>
        <v>0.75878769777254707</v>
      </c>
      <c r="AG4">
        <f t="shared" ca="1" si="16"/>
        <v>3</v>
      </c>
      <c r="AH4">
        <f t="shared" ca="1" si="17"/>
        <v>54</v>
      </c>
      <c r="AI4">
        <f t="shared" ca="1" si="18"/>
        <v>27</v>
      </c>
      <c r="AJ4">
        <f t="shared" ca="1" si="19"/>
        <v>2</v>
      </c>
    </row>
    <row r="5" spans="1:36">
      <c r="A5">
        <f t="shared" ca="1" si="0"/>
        <v>0.2701793555958879</v>
      </c>
      <c r="B5">
        <f t="shared" ca="1" si="1"/>
        <v>5</v>
      </c>
      <c r="C5">
        <v>2</v>
      </c>
      <c r="D5">
        <v>1</v>
      </c>
      <c r="F5">
        <f t="shared" ca="1" si="2"/>
        <v>0.88960198304007976</v>
      </c>
      <c r="G5">
        <f t="shared" ca="1" si="3"/>
        <v>4</v>
      </c>
      <c r="H5">
        <v>5</v>
      </c>
      <c r="I5">
        <v>4</v>
      </c>
      <c r="K5">
        <f t="shared" ca="1" si="4"/>
        <v>0.25518580081503228</v>
      </c>
      <c r="L5">
        <f t="shared" ca="1" si="5"/>
        <v>42</v>
      </c>
      <c r="M5">
        <v>10</v>
      </c>
      <c r="N5">
        <v>4</v>
      </c>
      <c r="P5">
        <f t="shared" ca="1" si="6"/>
        <v>0.23709489153022212</v>
      </c>
      <c r="Q5">
        <f t="shared" ca="1" si="7"/>
        <v>6</v>
      </c>
      <c r="R5">
        <f t="shared" ca="1" si="8"/>
        <v>52</v>
      </c>
      <c r="S5">
        <f t="shared" ca="1" si="9"/>
        <v>24</v>
      </c>
      <c r="U5">
        <f t="shared" ca="1" si="10"/>
        <v>0.10951273338197609</v>
      </c>
      <c r="V5">
        <f t="shared" ca="1" si="11"/>
        <v>6</v>
      </c>
      <c r="W5">
        <v>6</v>
      </c>
      <c r="X5">
        <v>3</v>
      </c>
      <c r="Z5">
        <f t="shared" ca="1" si="12"/>
        <v>0.59245629267452682</v>
      </c>
      <c r="AA5">
        <f t="shared" ca="1" si="13"/>
        <v>27</v>
      </c>
      <c r="AB5">
        <f t="shared" si="14"/>
        <v>21</v>
      </c>
      <c r="AC5">
        <v>3</v>
      </c>
      <c r="AD5">
        <v>7</v>
      </c>
      <c r="AF5">
        <f t="shared" ca="1" si="15"/>
        <v>0.9944925525040561</v>
      </c>
      <c r="AG5">
        <f t="shared" ca="1" si="16"/>
        <v>1</v>
      </c>
      <c r="AH5">
        <f t="shared" ca="1" si="17"/>
        <v>81</v>
      </c>
      <c r="AI5">
        <f t="shared" ca="1" si="18"/>
        <v>27</v>
      </c>
      <c r="AJ5">
        <f t="shared" ca="1" si="19"/>
        <v>3</v>
      </c>
    </row>
    <row r="6" spans="1:36">
      <c r="A6">
        <f t="shared" ca="1" si="0"/>
        <v>1.160977545451769E-2</v>
      </c>
      <c r="B6">
        <f t="shared" ca="1" si="1"/>
        <v>8</v>
      </c>
      <c r="C6">
        <v>4</v>
      </c>
      <c r="D6">
        <v>1</v>
      </c>
      <c r="F6">
        <f t="shared" ca="1" si="2"/>
        <v>6.4880599954026175E-2</v>
      </c>
      <c r="G6">
        <f t="shared" ca="1" si="3"/>
        <v>14</v>
      </c>
      <c r="H6">
        <v>6</v>
      </c>
      <c r="I6">
        <v>1</v>
      </c>
      <c r="K6">
        <f t="shared" ca="1" si="4"/>
        <v>0.60380256345339112</v>
      </c>
      <c r="L6">
        <f t="shared" ca="1" si="5"/>
        <v>20</v>
      </c>
      <c r="M6">
        <v>10</v>
      </c>
      <c r="N6">
        <v>5</v>
      </c>
      <c r="P6">
        <f t="shared" ca="1" si="6"/>
        <v>0.91278795857169259</v>
      </c>
      <c r="Q6">
        <f t="shared" ca="1" si="7"/>
        <v>2</v>
      </c>
      <c r="R6">
        <f t="shared" ca="1" si="8"/>
        <v>60</v>
      </c>
      <c r="S6">
        <f t="shared" ca="1" si="9"/>
        <v>23</v>
      </c>
      <c r="U6">
        <f t="shared" ca="1" si="10"/>
        <v>0.51259275324227216</v>
      </c>
      <c r="V6">
        <f t="shared" ca="1" si="11"/>
        <v>3</v>
      </c>
      <c r="W6">
        <v>9</v>
      </c>
      <c r="X6">
        <v>3</v>
      </c>
      <c r="Z6">
        <f t="shared" ca="1" si="12"/>
        <v>0.82865034813769933</v>
      </c>
      <c r="AA6">
        <f t="shared" ca="1" si="13"/>
        <v>11</v>
      </c>
      <c r="AB6">
        <f t="shared" si="14"/>
        <v>24</v>
      </c>
      <c r="AC6">
        <v>3</v>
      </c>
      <c r="AD6">
        <v>8</v>
      </c>
      <c r="AF6">
        <f t="shared" ca="1" si="15"/>
        <v>7.3685576778670381E-3</v>
      </c>
      <c r="AG6">
        <f t="shared" ca="1" si="16"/>
        <v>6</v>
      </c>
      <c r="AH6">
        <f t="shared" ca="1" si="17"/>
        <v>84</v>
      </c>
      <c r="AI6">
        <f t="shared" ca="1" si="18"/>
        <v>28</v>
      </c>
      <c r="AJ6">
        <f t="shared" ca="1" si="19"/>
        <v>3</v>
      </c>
    </row>
    <row r="7" spans="1:36">
      <c r="A7">
        <f t="shared" ca="1" si="0"/>
        <v>0.2855833344857337</v>
      </c>
      <c r="B7">
        <f t="shared" ca="1" si="1"/>
        <v>4</v>
      </c>
      <c r="C7">
        <v>3</v>
      </c>
      <c r="D7">
        <v>1</v>
      </c>
      <c r="F7">
        <f t="shared" ca="1" si="2"/>
        <v>0.91505590275590265</v>
      </c>
      <c r="G7">
        <f t="shared" ca="1" si="3"/>
        <v>3</v>
      </c>
      <c r="H7">
        <v>6</v>
      </c>
      <c r="I7">
        <v>2</v>
      </c>
      <c r="K7">
        <f t="shared" ca="1" si="4"/>
        <v>0.8368595896084049</v>
      </c>
      <c r="L7">
        <f t="shared" ca="1" si="5"/>
        <v>11</v>
      </c>
      <c r="M7">
        <v>10</v>
      </c>
      <c r="N7">
        <v>6</v>
      </c>
      <c r="P7">
        <f t="shared" ca="1" si="6"/>
        <v>0.32401283518619373</v>
      </c>
      <c r="Q7">
        <f t="shared" ca="1" si="7"/>
        <v>5</v>
      </c>
      <c r="R7">
        <f t="shared" ca="1" si="8"/>
        <v>64</v>
      </c>
      <c r="S7">
        <f t="shared" ca="1" si="9"/>
        <v>31</v>
      </c>
      <c r="U7">
        <f t="shared" ca="1" si="10"/>
        <v>0.46182991848319832</v>
      </c>
      <c r="V7">
        <f t="shared" ca="1" si="11"/>
        <v>4</v>
      </c>
      <c r="W7">
        <v>8</v>
      </c>
      <c r="X7">
        <v>4</v>
      </c>
      <c r="Z7">
        <f t="shared" ca="1" si="12"/>
        <v>0.8781223803573236</v>
      </c>
      <c r="AA7">
        <f t="shared" ca="1" si="13"/>
        <v>7</v>
      </c>
      <c r="AB7">
        <f t="shared" si="14"/>
        <v>27</v>
      </c>
      <c r="AC7">
        <v>3</v>
      </c>
      <c r="AD7">
        <v>9</v>
      </c>
      <c r="AF7">
        <f t="shared" ca="1" si="15"/>
        <v>0.7793183637046055</v>
      </c>
      <c r="AG7">
        <f t="shared" ca="1" si="16"/>
        <v>2</v>
      </c>
      <c r="AH7">
        <f t="shared" ca="1" si="17"/>
        <v>96</v>
      </c>
      <c r="AI7">
        <f t="shared" ca="1" si="18"/>
        <v>16</v>
      </c>
      <c r="AJ7">
        <f t="shared" ca="1" si="19"/>
        <v>6</v>
      </c>
    </row>
    <row r="8" spans="1:36">
      <c r="A8">
        <f t="shared" ca="1" si="0"/>
        <v>0.16263159056948229</v>
      </c>
      <c r="B8">
        <f t="shared" ca="1" si="1"/>
        <v>6</v>
      </c>
      <c r="C8">
        <v>3</v>
      </c>
      <c r="D8">
        <v>2</v>
      </c>
      <c r="F8">
        <f t="shared" ca="1" si="2"/>
        <v>0.26138744063687713</v>
      </c>
      <c r="G8">
        <f t="shared" ca="1" si="3"/>
        <v>12</v>
      </c>
      <c r="H8">
        <v>6</v>
      </c>
      <c r="I8">
        <v>3</v>
      </c>
      <c r="K8">
        <f t="shared" ca="1" si="4"/>
        <v>0.5331357183694887</v>
      </c>
      <c r="L8">
        <f t="shared" ca="1" si="5"/>
        <v>26</v>
      </c>
      <c r="M8">
        <v>10</v>
      </c>
      <c r="N8">
        <v>7</v>
      </c>
      <c r="Z8">
        <f t="shared" ca="1" si="12"/>
        <v>0.82287449135493551</v>
      </c>
      <c r="AA8">
        <f t="shared" ca="1" si="13"/>
        <v>12</v>
      </c>
      <c r="AB8">
        <f t="shared" si="14"/>
        <v>12</v>
      </c>
      <c r="AC8">
        <v>4</v>
      </c>
      <c r="AD8">
        <v>3</v>
      </c>
    </row>
    <row r="9" spans="1:36">
      <c r="A9">
        <f t="shared" ca="1" si="0"/>
        <v>0.84953190143810398</v>
      </c>
      <c r="B9">
        <f t="shared" ca="1" si="1"/>
        <v>2</v>
      </c>
      <c r="C9">
        <v>2</v>
      </c>
      <c r="D9">
        <v>1</v>
      </c>
      <c r="F9">
        <f t="shared" ca="1" si="2"/>
        <v>0.91735157405717693</v>
      </c>
      <c r="G9">
        <f t="shared" ca="1" si="3"/>
        <v>2</v>
      </c>
      <c r="H9">
        <v>6</v>
      </c>
      <c r="I9">
        <v>4</v>
      </c>
      <c r="K9">
        <f t="shared" ca="1" si="4"/>
        <v>0.43309540292097415</v>
      </c>
      <c r="L9">
        <f t="shared" ca="1" si="5"/>
        <v>29</v>
      </c>
      <c r="M9">
        <v>10</v>
      </c>
      <c r="N9">
        <v>8</v>
      </c>
      <c r="Z9">
        <f t="shared" ca="1" si="12"/>
        <v>0.48056242095071022</v>
      </c>
      <c r="AA9">
        <f t="shared" ca="1" si="13"/>
        <v>33</v>
      </c>
      <c r="AB9">
        <f t="shared" si="14"/>
        <v>16</v>
      </c>
      <c r="AC9">
        <v>4</v>
      </c>
      <c r="AD9">
        <v>4</v>
      </c>
    </row>
    <row r="10" spans="1:36">
      <c r="F10">
        <f t="shared" ca="1" si="2"/>
        <v>0.47079011606757049</v>
      </c>
      <c r="G10">
        <f t="shared" ca="1" si="3"/>
        <v>9</v>
      </c>
      <c r="H10">
        <v>7</v>
      </c>
      <c r="I10">
        <v>1</v>
      </c>
      <c r="K10">
        <f t="shared" ca="1" si="4"/>
        <v>0.46346349670213238</v>
      </c>
      <c r="L10">
        <f t="shared" ca="1" si="5"/>
        <v>28</v>
      </c>
      <c r="M10">
        <v>10</v>
      </c>
      <c r="N10">
        <v>9</v>
      </c>
      <c r="Z10">
        <f t="shared" ca="1" si="12"/>
        <v>0.11805765549237723</v>
      </c>
      <c r="AA10">
        <f t="shared" ca="1" si="13"/>
        <v>48</v>
      </c>
      <c r="AB10">
        <f t="shared" si="14"/>
        <v>20</v>
      </c>
      <c r="AC10">
        <v>4</v>
      </c>
      <c r="AD10">
        <v>5</v>
      </c>
    </row>
    <row r="11" spans="1:36">
      <c r="F11">
        <f t="shared" ca="1" si="2"/>
        <v>0.69252694533936654</v>
      </c>
      <c r="G11">
        <f t="shared" ca="1" si="3"/>
        <v>5</v>
      </c>
      <c r="H11">
        <v>7</v>
      </c>
      <c r="I11">
        <v>2</v>
      </c>
      <c r="K11">
        <f t="shared" ca="1" si="4"/>
        <v>0.13683786953011323</v>
      </c>
      <c r="L11">
        <f t="shared" ca="1" si="5"/>
        <v>47</v>
      </c>
      <c r="M11">
        <v>11</v>
      </c>
      <c r="N11">
        <v>1</v>
      </c>
      <c r="Z11">
        <f t="shared" ca="1" si="12"/>
        <v>0.18887522189800654</v>
      </c>
      <c r="AA11">
        <f t="shared" ca="1" si="13"/>
        <v>44</v>
      </c>
      <c r="AB11">
        <f t="shared" si="14"/>
        <v>24</v>
      </c>
      <c r="AC11">
        <v>4</v>
      </c>
      <c r="AD11">
        <v>6</v>
      </c>
    </row>
    <row r="12" spans="1:36">
      <c r="F12">
        <f t="shared" ca="1" si="2"/>
        <v>0.97967714270114603</v>
      </c>
      <c r="G12">
        <f t="shared" ca="1" si="3"/>
        <v>1</v>
      </c>
      <c r="H12">
        <v>7</v>
      </c>
      <c r="I12">
        <v>3</v>
      </c>
      <c r="K12">
        <f t="shared" ca="1" si="4"/>
        <v>0.91401184477325403</v>
      </c>
      <c r="L12">
        <f t="shared" ca="1" si="5"/>
        <v>8</v>
      </c>
      <c r="M12">
        <v>11</v>
      </c>
      <c r="N12">
        <v>2</v>
      </c>
      <c r="Z12">
        <f t="shared" ca="1" si="12"/>
        <v>0.30475453868586688</v>
      </c>
      <c r="AA12">
        <f t="shared" ca="1" si="13"/>
        <v>37</v>
      </c>
      <c r="AB12">
        <f t="shared" si="14"/>
        <v>28</v>
      </c>
      <c r="AC12">
        <v>4</v>
      </c>
      <c r="AD12">
        <v>7</v>
      </c>
    </row>
    <row r="13" spans="1:36">
      <c r="F13">
        <f t="shared" ca="1" si="2"/>
        <v>0.67041841144781844</v>
      </c>
      <c r="G13">
        <f t="shared" ca="1" si="3"/>
        <v>6</v>
      </c>
      <c r="H13">
        <v>8</v>
      </c>
      <c r="I13">
        <v>1</v>
      </c>
      <c r="K13">
        <f t="shared" ca="1" si="4"/>
        <v>0.73065475174075389</v>
      </c>
      <c r="L13">
        <f t="shared" ca="1" si="5"/>
        <v>14</v>
      </c>
      <c r="M13">
        <v>11</v>
      </c>
      <c r="N13">
        <v>3</v>
      </c>
      <c r="Z13">
        <f t="shared" ca="1" si="12"/>
        <v>0.79380500307267854</v>
      </c>
      <c r="AA13">
        <f t="shared" ca="1" si="13"/>
        <v>15</v>
      </c>
      <c r="AB13">
        <f t="shared" si="14"/>
        <v>32</v>
      </c>
      <c r="AC13">
        <v>4</v>
      </c>
      <c r="AD13">
        <v>8</v>
      </c>
    </row>
    <row r="14" spans="1:36">
      <c r="F14">
        <f t="shared" ca="1" si="2"/>
        <v>0.36841153342727395</v>
      </c>
      <c r="G14">
        <f t="shared" ca="1" si="3"/>
        <v>10</v>
      </c>
      <c r="H14">
        <v>8</v>
      </c>
      <c r="I14">
        <v>2</v>
      </c>
      <c r="K14">
        <f t="shared" ca="1" si="4"/>
        <v>0.62848117739113241</v>
      </c>
      <c r="L14">
        <f t="shared" ca="1" si="5"/>
        <v>18</v>
      </c>
      <c r="M14">
        <v>11</v>
      </c>
      <c r="N14">
        <v>4</v>
      </c>
      <c r="Z14">
        <f t="shared" ca="1" si="12"/>
        <v>0.5361584730615625</v>
      </c>
      <c r="AA14">
        <f t="shared" ca="1" si="13"/>
        <v>28</v>
      </c>
      <c r="AB14">
        <f t="shared" si="14"/>
        <v>36</v>
      </c>
      <c r="AC14">
        <v>4</v>
      </c>
      <c r="AD14">
        <v>9</v>
      </c>
    </row>
    <row r="15" spans="1:36">
      <c r="F15">
        <f t="shared" ca="1" si="2"/>
        <v>0.51935408220551404</v>
      </c>
      <c r="G15">
        <f t="shared" ca="1" si="3"/>
        <v>7</v>
      </c>
      <c r="H15">
        <v>9</v>
      </c>
      <c r="I15">
        <v>1</v>
      </c>
      <c r="K15">
        <f t="shared" ca="1" si="4"/>
        <v>0.23595541493956207</v>
      </c>
      <c r="L15">
        <f t="shared" ca="1" si="5"/>
        <v>44</v>
      </c>
      <c r="M15">
        <v>11</v>
      </c>
      <c r="N15">
        <v>5</v>
      </c>
      <c r="Z15">
        <f t="shared" ca="1" si="12"/>
        <v>0.52886538917921555</v>
      </c>
      <c r="AA15">
        <f t="shared" ca="1" si="13"/>
        <v>29</v>
      </c>
      <c r="AB15">
        <f t="shared" si="14"/>
        <v>15</v>
      </c>
      <c r="AC15">
        <v>5</v>
      </c>
      <c r="AD15">
        <v>3</v>
      </c>
    </row>
    <row r="16" spans="1:36">
      <c r="K16">
        <f t="shared" ca="1" si="4"/>
        <v>0.9316213872275414</v>
      </c>
      <c r="L16">
        <f t="shared" ca="1" si="5"/>
        <v>5</v>
      </c>
      <c r="M16">
        <v>11</v>
      </c>
      <c r="N16">
        <v>6</v>
      </c>
      <c r="Z16">
        <f t="shared" ca="1" si="12"/>
        <v>0.15586966623369825</v>
      </c>
      <c r="AA16">
        <f t="shared" ca="1" si="13"/>
        <v>46</v>
      </c>
      <c r="AB16">
        <f t="shared" si="14"/>
        <v>20</v>
      </c>
      <c r="AC16">
        <v>5</v>
      </c>
      <c r="AD16">
        <v>4</v>
      </c>
    </row>
    <row r="17" spans="11:30">
      <c r="K17">
        <f t="shared" ca="1" si="4"/>
        <v>0.28206688388005152</v>
      </c>
      <c r="L17">
        <f t="shared" ca="1" si="5"/>
        <v>39</v>
      </c>
      <c r="M17">
        <v>11</v>
      </c>
      <c r="N17">
        <v>7</v>
      </c>
      <c r="Z17">
        <f t="shared" ca="1" si="12"/>
        <v>0.20452698540430436</v>
      </c>
      <c r="AA17">
        <f t="shared" ca="1" si="13"/>
        <v>43</v>
      </c>
      <c r="AB17">
        <f t="shared" si="14"/>
        <v>25</v>
      </c>
      <c r="AC17">
        <v>5</v>
      </c>
      <c r="AD17">
        <v>5</v>
      </c>
    </row>
    <row r="18" spans="11:30">
      <c r="K18">
        <f t="shared" ca="1" si="4"/>
        <v>0.39559056899279066</v>
      </c>
      <c r="L18">
        <f t="shared" ca="1" si="5"/>
        <v>33</v>
      </c>
      <c r="M18">
        <v>11</v>
      </c>
      <c r="N18">
        <v>8</v>
      </c>
      <c r="Z18">
        <f t="shared" ca="1" si="12"/>
        <v>0.62719800204007881</v>
      </c>
      <c r="AA18">
        <f t="shared" ca="1" si="13"/>
        <v>25</v>
      </c>
      <c r="AB18">
        <f t="shared" si="14"/>
        <v>30</v>
      </c>
      <c r="AC18">
        <v>5</v>
      </c>
      <c r="AD18">
        <v>6</v>
      </c>
    </row>
    <row r="19" spans="11:30">
      <c r="K19">
        <f t="shared" ca="1" si="4"/>
        <v>0.23031591374418914</v>
      </c>
      <c r="L19">
        <f t="shared" ca="1" si="5"/>
        <v>45</v>
      </c>
      <c r="M19">
        <v>11</v>
      </c>
      <c r="N19">
        <v>9</v>
      </c>
      <c r="Z19">
        <f t="shared" ca="1" si="12"/>
        <v>0.8391294786301694</v>
      </c>
      <c r="AA19">
        <f t="shared" ca="1" si="13"/>
        <v>10</v>
      </c>
      <c r="AB19">
        <f t="shared" si="14"/>
        <v>35</v>
      </c>
      <c r="AC19">
        <v>5</v>
      </c>
      <c r="AD19">
        <v>7</v>
      </c>
    </row>
    <row r="20" spans="11:30">
      <c r="K20">
        <f t="shared" ca="1" si="4"/>
        <v>4.2167882981732352E-2</v>
      </c>
      <c r="L20">
        <f t="shared" ca="1" si="5"/>
        <v>53</v>
      </c>
      <c r="M20">
        <v>12</v>
      </c>
      <c r="N20">
        <v>1</v>
      </c>
      <c r="Z20">
        <f t="shared" ca="1" si="12"/>
        <v>0.40417675724284519</v>
      </c>
      <c r="AA20">
        <f t="shared" ca="1" si="13"/>
        <v>35</v>
      </c>
      <c r="AB20">
        <f t="shared" si="14"/>
        <v>40</v>
      </c>
      <c r="AC20">
        <v>5</v>
      </c>
      <c r="AD20">
        <v>8</v>
      </c>
    </row>
    <row r="21" spans="11:30">
      <c r="K21">
        <f t="shared" ca="1" si="4"/>
        <v>0.55385627008317118</v>
      </c>
      <c r="L21">
        <f t="shared" ca="1" si="5"/>
        <v>24</v>
      </c>
      <c r="M21">
        <v>12</v>
      </c>
      <c r="N21">
        <v>2</v>
      </c>
      <c r="Z21">
        <f t="shared" ca="1" si="12"/>
        <v>0.51585385062062983</v>
      </c>
      <c r="AA21">
        <f t="shared" ca="1" si="13"/>
        <v>31</v>
      </c>
      <c r="AB21">
        <f t="shared" si="14"/>
        <v>45</v>
      </c>
      <c r="AC21">
        <v>5</v>
      </c>
      <c r="AD21">
        <v>9</v>
      </c>
    </row>
    <row r="22" spans="11:30">
      <c r="K22">
        <f t="shared" ca="1" si="4"/>
        <v>0.30038112144886298</v>
      </c>
      <c r="L22">
        <f t="shared" ca="1" si="5"/>
        <v>38</v>
      </c>
      <c r="M22">
        <v>12</v>
      </c>
      <c r="N22">
        <v>3</v>
      </c>
      <c r="Z22">
        <f t="shared" ca="1" si="12"/>
        <v>0.72578580177831353</v>
      </c>
      <c r="AA22">
        <f t="shared" ca="1" si="13"/>
        <v>20</v>
      </c>
      <c r="AB22">
        <f t="shared" si="14"/>
        <v>12</v>
      </c>
      <c r="AC22">
        <v>6</v>
      </c>
      <c r="AD22">
        <v>2</v>
      </c>
    </row>
    <row r="23" spans="11:30">
      <c r="K23">
        <f t="shared" ca="1" si="4"/>
        <v>0.93111563104363393</v>
      </c>
      <c r="L23">
        <f t="shared" ca="1" si="5"/>
        <v>6</v>
      </c>
      <c r="M23">
        <v>12</v>
      </c>
      <c r="N23">
        <v>4</v>
      </c>
      <c r="Z23">
        <f t="shared" ca="1" si="12"/>
        <v>0.62777214440859319</v>
      </c>
      <c r="AA23">
        <f t="shared" ca="1" si="13"/>
        <v>24</v>
      </c>
      <c r="AB23">
        <f t="shared" si="14"/>
        <v>18</v>
      </c>
      <c r="AC23">
        <v>6</v>
      </c>
      <c r="AD23">
        <v>3</v>
      </c>
    </row>
    <row r="24" spans="11:30">
      <c r="K24">
        <f t="shared" ca="1" si="4"/>
        <v>0.33149723171978607</v>
      </c>
      <c r="L24">
        <f t="shared" ca="1" si="5"/>
        <v>37</v>
      </c>
      <c r="M24">
        <v>12</v>
      </c>
      <c r="N24">
        <v>5</v>
      </c>
      <c r="Z24">
        <f t="shared" ca="1" si="12"/>
        <v>0.52815912095874207</v>
      </c>
      <c r="AA24">
        <f t="shared" ca="1" si="13"/>
        <v>30</v>
      </c>
      <c r="AB24">
        <f t="shared" si="14"/>
        <v>24</v>
      </c>
      <c r="AC24">
        <v>6</v>
      </c>
      <c r="AD24">
        <v>4</v>
      </c>
    </row>
    <row r="25" spans="11:30">
      <c r="K25">
        <f t="shared" ca="1" si="4"/>
        <v>0.24302836580857179</v>
      </c>
      <c r="L25">
        <f t="shared" ca="1" si="5"/>
        <v>43</v>
      </c>
      <c r="M25">
        <v>12</v>
      </c>
      <c r="N25">
        <v>6</v>
      </c>
      <c r="Z25">
        <f t="shared" ca="1" si="12"/>
        <v>0.97118503971700487</v>
      </c>
      <c r="AA25">
        <f t="shared" ca="1" si="13"/>
        <v>2</v>
      </c>
      <c r="AB25">
        <f t="shared" si="14"/>
        <v>30</v>
      </c>
      <c r="AC25">
        <v>6</v>
      </c>
      <c r="AD25">
        <v>5</v>
      </c>
    </row>
    <row r="26" spans="11:30">
      <c r="K26">
        <f t="shared" ca="1" si="4"/>
        <v>0.96505026347102874</v>
      </c>
      <c r="L26">
        <f t="shared" ca="1" si="5"/>
        <v>2</v>
      </c>
      <c r="M26">
        <v>12</v>
      </c>
      <c r="N26">
        <v>7</v>
      </c>
      <c r="Z26">
        <f t="shared" ca="1" si="12"/>
        <v>0.51324118153440001</v>
      </c>
      <c r="AA26">
        <f t="shared" ca="1" si="13"/>
        <v>32</v>
      </c>
      <c r="AB26">
        <f t="shared" si="14"/>
        <v>36</v>
      </c>
      <c r="AC26">
        <v>6</v>
      </c>
      <c r="AD26">
        <v>6</v>
      </c>
    </row>
    <row r="27" spans="11:30">
      <c r="K27">
        <f t="shared" ca="1" si="4"/>
        <v>0.26329353589312765</v>
      </c>
      <c r="L27">
        <f t="shared" ca="1" si="5"/>
        <v>41</v>
      </c>
      <c r="M27">
        <v>12</v>
      </c>
      <c r="N27">
        <v>8</v>
      </c>
      <c r="Z27">
        <f t="shared" ca="1" si="12"/>
        <v>0.91772811311897706</v>
      </c>
      <c r="AA27">
        <f t="shared" ca="1" si="13"/>
        <v>5</v>
      </c>
      <c r="AB27">
        <f t="shared" si="14"/>
        <v>42</v>
      </c>
      <c r="AC27">
        <v>6</v>
      </c>
      <c r="AD27">
        <v>7</v>
      </c>
    </row>
    <row r="28" spans="11:30">
      <c r="K28">
        <f t="shared" ca="1" si="4"/>
        <v>0.93315785192852085</v>
      </c>
      <c r="L28">
        <f t="shared" ca="1" si="5"/>
        <v>3</v>
      </c>
      <c r="M28">
        <v>13</v>
      </c>
      <c r="N28">
        <v>1</v>
      </c>
      <c r="Z28">
        <f t="shared" ca="1" si="12"/>
        <v>0.15783346119030262</v>
      </c>
      <c r="AA28">
        <f t="shared" ca="1" si="13"/>
        <v>45</v>
      </c>
      <c r="AB28">
        <f t="shared" si="14"/>
        <v>48</v>
      </c>
      <c r="AC28">
        <v>6</v>
      </c>
      <c r="AD28">
        <v>8</v>
      </c>
    </row>
    <row r="29" spans="11:30">
      <c r="K29">
        <f t="shared" ca="1" si="4"/>
        <v>0.2757168797607743</v>
      </c>
      <c r="L29">
        <f t="shared" ca="1" si="5"/>
        <v>40</v>
      </c>
      <c r="M29">
        <v>13</v>
      </c>
      <c r="N29">
        <v>2</v>
      </c>
      <c r="Z29">
        <f t="shared" ca="1" si="12"/>
        <v>9.9550354500896443E-2</v>
      </c>
      <c r="AA29">
        <f t="shared" ca="1" si="13"/>
        <v>50</v>
      </c>
      <c r="AB29">
        <f t="shared" si="14"/>
        <v>54</v>
      </c>
      <c r="AC29">
        <v>6</v>
      </c>
      <c r="AD29">
        <v>9</v>
      </c>
    </row>
    <row r="30" spans="11:30">
      <c r="K30">
        <f t="shared" ca="1" si="4"/>
        <v>0.34513668274426024</v>
      </c>
      <c r="L30">
        <f t="shared" ca="1" si="5"/>
        <v>36</v>
      </c>
      <c r="M30">
        <v>13</v>
      </c>
      <c r="N30">
        <v>3</v>
      </c>
      <c r="Z30">
        <f t="shared" ca="1" si="12"/>
        <v>0.79688775739091788</v>
      </c>
      <c r="AA30">
        <f t="shared" ca="1" si="13"/>
        <v>14</v>
      </c>
      <c r="AB30">
        <f t="shared" si="14"/>
        <v>14</v>
      </c>
      <c r="AC30">
        <v>7</v>
      </c>
      <c r="AD30">
        <v>2</v>
      </c>
    </row>
    <row r="31" spans="11:30">
      <c r="K31">
        <f t="shared" ca="1" si="4"/>
        <v>0.60216049167889585</v>
      </c>
      <c r="L31">
        <f t="shared" ca="1" si="5"/>
        <v>21</v>
      </c>
      <c r="M31">
        <v>13</v>
      </c>
      <c r="N31">
        <v>4</v>
      </c>
      <c r="Z31">
        <f t="shared" ca="1" si="12"/>
        <v>4.5267323789147884E-2</v>
      </c>
      <c r="AA31">
        <f t="shared" ca="1" si="13"/>
        <v>51</v>
      </c>
      <c r="AB31">
        <f t="shared" si="14"/>
        <v>21</v>
      </c>
      <c r="AC31">
        <v>7</v>
      </c>
      <c r="AD31">
        <v>3</v>
      </c>
    </row>
    <row r="32" spans="11:30">
      <c r="K32">
        <f t="shared" ca="1" si="4"/>
        <v>0.49030610548742437</v>
      </c>
      <c r="L32">
        <f t="shared" ca="1" si="5"/>
        <v>27</v>
      </c>
      <c r="M32">
        <v>13</v>
      </c>
      <c r="N32">
        <v>5</v>
      </c>
      <c r="Z32">
        <f t="shared" ca="1" si="12"/>
        <v>0.41594691639563885</v>
      </c>
      <c r="AA32">
        <f t="shared" ca="1" si="13"/>
        <v>34</v>
      </c>
      <c r="AB32">
        <f t="shared" si="14"/>
        <v>28</v>
      </c>
      <c r="AC32">
        <v>7</v>
      </c>
      <c r="AD32">
        <v>4</v>
      </c>
    </row>
    <row r="33" spans="11:30">
      <c r="K33">
        <f t="shared" ca="1" si="4"/>
        <v>0.86908154749621636</v>
      </c>
      <c r="L33">
        <f t="shared" ca="1" si="5"/>
        <v>10</v>
      </c>
      <c r="M33">
        <v>13</v>
      </c>
      <c r="N33">
        <v>6</v>
      </c>
      <c r="Z33">
        <f t="shared" ca="1" si="12"/>
        <v>0.31982179743824446</v>
      </c>
      <c r="AA33">
        <f t="shared" ca="1" si="13"/>
        <v>36</v>
      </c>
      <c r="AB33">
        <f t="shared" si="14"/>
        <v>35</v>
      </c>
      <c r="AC33">
        <v>7</v>
      </c>
      <c r="AD33">
        <v>5</v>
      </c>
    </row>
    <row r="34" spans="11:30">
      <c r="K34">
        <f t="shared" ca="1" si="4"/>
        <v>0.57036296040705792</v>
      </c>
      <c r="L34">
        <f t="shared" ca="1" si="5"/>
        <v>23</v>
      </c>
      <c r="M34">
        <v>13</v>
      </c>
      <c r="N34">
        <v>7</v>
      </c>
      <c r="Z34">
        <f t="shared" ca="1" si="12"/>
        <v>0.25483742063311254</v>
      </c>
      <c r="AA34">
        <f t="shared" ca="1" si="13"/>
        <v>40</v>
      </c>
      <c r="AB34">
        <f t="shared" si="14"/>
        <v>42</v>
      </c>
      <c r="AC34">
        <v>7</v>
      </c>
      <c r="AD34">
        <v>6</v>
      </c>
    </row>
    <row r="35" spans="11:30">
      <c r="K35">
        <f t="shared" ca="1" si="4"/>
        <v>0.61908165559964501</v>
      </c>
      <c r="L35">
        <f t="shared" ca="1" si="5"/>
        <v>19</v>
      </c>
      <c r="M35">
        <v>14</v>
      </c>
      <c r="N35">
        <v>1</v>
      </c>
      <c r="Z35">
        <f t="shared" ca="1" si="12"/>
        <v>0.89356625103841025</v>
      </c>
      <c r="AA35">
        <f t="shared" ca="1" si="13"/>
        <v>6</v>
      </c>
      <c r="AB35">
        <f t="shared" si="14"/>
        <v>49</v>
      </c>
      <c r="AC35">
        <v>7</v>
      </c>
      <c r="AD35">
        <v>7</v>
      </c>
    </row>
    <row r="36" spans="11:30">
      <c r="K36">
        <f t="shared" ca="1" si="4"/>
        <v>0.40778371675492253</v>
      </c>
      <c r="L36">
        <f t="shared" ca="1" si="5"/>
        <v>32</v>
      </c>
      <c r="M36">
        <v>14</v>
      </c>
      <c r="N36">
        <v>2</v>
      </c>
      <c r="Z36">
        <f t="shared" ca="1" si="12"/>
        <v>0.86064791988642175</v>
      </c>
      <c r="AA36">
        <f t="shared" ca="1" si="13"/>
        <v>8</v>
      </c>
      <c r="AB36">
        <f t="shared" si="14"/>
        <v>56</v>
      </c>
      <c r="AC36">
        <v>7</v>
      </c>
      <c r="AD36">
        <v>8</v>
      </c>
    </row>
    <row r="37" spans="11:30">
      <c r="K37">
        <f t="shared" ca="1" si="4"/>
        <v>0.38481440410249124</v>
      </c>
      <c r="L37">
        <f t="shared" ca="1" si="5"/>
        <v>34</v>
      </c>
      <c r="M37">
        <v>14</v>
      </c>
      <c r="N37">
        <v>3</v>
      </c>
      <c r="Z37">
        <f t="shared" ca="1" si="12"/>
        <v>0.10116057392577327</v>
      </c>
      <c r="AA37">
        <f t="shared" ca="1" si="13"/>
        <v>49</v>
      </c>
      <c r="AB37">
        <f t="shared" si="14"/>
        <v>63</v>
      </c>
      <c r="AC37">
        <v>7</v>
      </c>
      <c r="AD37">
        <v>9</v>
      </c>
    </row>
    <row r="38" spans="11:30">
      <c r="K38">
        <f t="shared" ca="1" si="4"/>
        <v>0.58175806950054421</v>
      </c>
      <c r="L38">
        <f t="shared" ca="1" si="5"/>
        <v>22</v>
      </c>
      <c r="M38">
        <v>14</v>
      </c>
      <c r="N38">
        <v>4</v>
      </c>
      <c r="Z38">
        <f t="shared" ca="1" si="12"/>
        <v>0.20849968696008903</v>
      </c>
      <c r="AA38">
        <f t="shared" ca="1" si="13"/>
        <v>42</v>
      </c>
      <c r="AB38">
        <f t="shared" si="14"/>
        <v>16</v>
      </c>
      <c r="AC38">
        <v>8</v>
      </c>
      <c r="AD38">
        <v>2</v>
      </c>
    </row>
    <row r="39" spans="11:30">
      <c r="K39">
        <f t="shared" ca="1" si="4"/>
        <v>0.53738368887525578</v>
      </c>
      <c r="L39">
        <f t="shared" ca="1" si="5"/>
        <v>25</v>
      </c>
      <c r="M39">
        <v>14</v>
      </c>
      <c r="N39">
        <v>5</v>
      </c>
      <c r="Z39">
        <f t="shared" ca="1" si="12"/>
        <v>0.5932536202463099</v>
      </c>
      <c r="AA39">
        <f t="shared" ca="1" si="13"/>
        <v>26</v>
      </c>
      <c r="AB39">
        <f t="shared" si="14"/>
        <v>24</v>
      </c>
      <c r="AC39">
        <v>8</v>
      </c>
      <c r="AD39">
        <v>3</v>
      </c>
    </row>
    <row r="40" spans="11:30">
      <c r="K40">
        <f t="shared" ca="1" si="4"/>
        <v>0.10870937497486477</v>
      </c>
      <c r="L40">
        <f t="shared" ca="1" si="5"/>
        <v>49</v>
      </c>
      <c r="M40">
        <v>14</v>
      </c>
      <c r="N40">
        <v>6</v>
      </c>
      <c r="Z40">
        <f t="shared" ca="1" si="12"/>
        <v>0.85387794181834742</v>
      </c>
      <c r="AA40">
        <f t="shared" ca="1" si="13"/>
        <v>9</v>
      </c>
      <c r="AB40">
        <f t="shared" si="14"/>
        <v>32</v>
      </c>
      <c r="AC40">
        <v>8</v>
      </c>
      <c r="AD40">
        <v>4</v>
      </c>
    </row>
    <row r="41" spans="11:30">
      <c r="K41">
        <f t="shared" ca="1" si="4"/>
        <v>0.92229559807538575</v>
      </c>
      <c r="L41">
        <f t="shared" ca="1" si="5"/>
        <v>7</v>
      </c>
      <c r="M41">
        <v>15</v>
      </c>
      <c r="N41">
        <v>1</v>
      </c>
      <c r="Z41">
        <f t="shared" ca="1" si="12"/>
        <v>0.95052857345099873</v>
      </c>
      <c r="AA41">
        <f t="shared" ca="1" si="13"/>
        <v>3</v>
      </c>
      <c r="AB41">
        <f t="shared" si="14"/>
        <v>40</v>
      </c>
      <c r="AC41">
        <v>8</v>
      </c>
      <c r="AD41">
        <v>5</v>
      </c>
    </row>
    <row r="42" spans="11:30">
      <c r="K42">
        <f t="shared" ca="1" si="4"/>
        <v>0.93292095578773915</v>
      </c>
      <c r="L42">
        <f t="shared" ca="1" si="5"/>
        <v>4</v>
      </c>
      <c r="M42">
        <v>15</v>
      </c>
      <c r="N42">
        <v>2</v>
      </c>
      <c r="Z42">
        <f t="shared" ca="1" si="12"/>
        <v>0.77068043065276592</v>
      </c>
      <c r="AA42">
        <f t="shared" ca="1" si="13"/>
        <v>17</v>
      </c>
      <c r="AB42">
        <f t="shared" si="14"/>
        <v>48</v>
      </c>
      <c r="AC42">
        <v>8</v>
      </c>
      <c r="AD42">
        <v>6</v>
      </c>
    </row>
    <row r="43" spans="11:30">
      <c r="K43">
        <f t="shared" ca="1" si="4"/>
        <v>0.41934439093835341</v>
      </c>
      <c r="L43">
        <f t="shared" ca="1" si="5"/>
        <v>31</v>
      </c>
      <c r="M43">
        <v>15</v>
      </c>
      <c r="N43">
        <v>3</v>
      </c>
      <c r="Z43">
        <f t="shared" ca="1" si="12"/>
        <v>0.79160187225971523</v>
      </c>
      <c r="AA43">
        <f t="shared" ca="1" si="13"/>
        <v>16</v>
      </c>
      <c r="AB43">
        <f t="shared" si="14"/>
        <v>56</v>
      </c>
      <c r="AC43">
        <v>8</v>
      </c>
      <c r="AD43">
        <v>7</v>
      </c>
    </row>
    <row r="44" spans="11:30">
      <c r="K44">
        <f t="shared" ca="1" si="4"/>
        <v>7.3901081965171533E-2</v>
      </c>
      <c r="L44">
        <f t="shared" ca="1" si="5"/>
        <v>51</v>
      </c>
      <c r="M44">
        <v>15</v>
      </c>
      <c r="N44">
        <v>4</v>
      </c>
      <c r="Z44">
        <f t="shared" ca="1" si="12"/>
        <v>0.22486777018103887</v>
      </c>
      <c r="AA44">
        <f t="shared" ca="1" si="13"/>
        <v>41</v>
      </c>
      <c r="AB44">
        <f t="shared" si="14"/>
        <v>64</v>
      </c>
      <c r="AC44">
        <v>8</v>
      </c>
      <c r="AD44">
        <v>8</v>
      </c>
    </row>
    <row r="45" spans="11:30">
      <c r="K45">
        <f t="shared" ca="1" si="4"/>
        <v>0.36047514943404191</v>
      </c>
      <c r="L45">
        <f t="shared" ca="1" si="5"/>
        <v>35</v>
      </c>
      <c r="M45">
        <v>15</v>
      </c>
      <c r="N45">
        <v>5</v>
      </c>
      <c r="Z45">
        <f t="shared" ca="1" si="12"/>
        <v>0.64294916609312824</v>
      </c>
      <c r="AA45">
        <f t="shared" ca="1" si="13"/>
        <v>22</v>
      </c>
      <c r="AB45">
        <f t="shared" si="14"/>
        <v>72</v>
      </c>
      <c r="AC45">
        <v>8</v>
      </c>
      <c r="AD45">
        <v>9</v>
      </c>
    </row>
    <row r="46" spans="11:30">
      <c r="K46">
        <f t="shared" ca="1" si="4"/>
        <v>9.0588406565364821E-2</v>
      </c>
      <c r="L46">
        <f t="shared" ca="1" si="5"/>
        <v>50</v>
      </c>
      <c r="M46">
        <v>16</v>
      </c>
      <c r="N46">
        <v>1</v>
      </c>
      <c r="Z46">
        <f t="shared" ca="1" si="12"/>
        <v>0.69758277350743825</v>
      </c>
      <c r="AA46">
        <f t="shared" ca="1" si="13"/>
        <v>21</v>
      </c>
      <c r="AB46">
        <f t="shared" si="14"/>
        <v>18</v>
      </c>
      <c r="AC46">
        <v>9</v>
      </c>
      <c r="AD46">
        <v>2</v>
      </c>
    </row>
    <row r="47" spans="11:30">
      <c r="K47">
        <f t="shared" ca="1" si="4"/>
        <v>0.69654416571337996</v>
      </c>
      <c r="L47">
        <f t="shared" ca="1" si="5"/>
        <v>15</v>
      </c>
      <c r="M47">
        <v>16</v>
      </c>
      <c r="N47">
        <v>2</v>
      </c>
      <c r="Z47">
        <f t="shared" ca="1" si="12"/>
        <v>0.72596365915571592</v>
      </c>
      <c r="AA47">
        <f t="shared" ca="1" si="13"/>
        <v>19</v>
      </c>
      <c r="AB47">
        <f t="shared" si="14"/>
        <v>27</v>
      </c>
      <c r="AC47">
        <v>9</v>
      </c>
      <c r="AD47">
        <v>3</v>
      </c>
    </row>
    <row r="48" spans="11:30">
      <c r="K48">
        <f t="shared" ca="1" si="4"/>
        <v>0.6963163093533693</v>
      </c>
      <c r="L48">
        <f t="shared" ca="1" si="5"/>
        <v>16</v>
      </c>
      <c r="M48">
        <v>16</v>
      </c>
      <c r="N48">
        <v>3</v>
      </c>
      <c r="Z48">
        <f t="shared" ca="1" si="12"/>
        <v>0.92363240088341858</v>
      </c>
      <c r="AA48">
        <f t="shared" ca="1" si="13"/>
        <v>4</v>
      </c>
      <c r="AB48">
        <f t="shared" si="14"/>
        <v>36</v>
      </c>
      <c r="AC48">
        <v>9</v>
      </c>
      <c r="AD48">
        <v>4</v>
      </c>
    </row>
    <row r="49" spans="11:30">
      <c r="K49">
        <f t="shared" ca="1" si="4"/>
        <v>4.9562471226729632E-2</v>
      </c>
      <c r="L49">
        <f t="shared" ca="1" si="5"/>
        <v>52</v>
      </c>
      <c r="M49">
        <v>16</v>
      </c>
      <c r="N49">
        <v>4</v>
      </c>
      <c r="Z49">
        <f t="shared" ca="1" si="12"/>
        <v>0.14669189940223626</v>
      </c>
      <c r="AA49">
        <f t="shared" ca="1" si="13"/>
        <v>47</v>
      </c>
      <c r="AB49">
        <f t="shared" si="14"/>
        <v>45</v>
      </c>
      <c r="AC49">
        <v>9</v>
      </c>
      <c r="AD49">
        <v>5</v>
      </c>
    </row>
    <row r="50" spans="11:30">
      <c r="K50">
        <f t="shared" ca="1" si="4"/>
        <v>1.2772503668094459E-2</v>
      </c>
      <c r="L50">
        <f t="shared" ca="1" si="5"/>
        <v>54</v>
      </c>
      <c r="M50">
        <v>17</v>
      </c>
      <c r="N50">
        <v>1</v>
      </c>
      <c r="Z50">
        <f t="shared" ca="1" si="12"/>
        <v>1.8137650710583819E-2</v>
      </c>
      <c r="AA50">
        <f t="shared" ca="1" si="13"/>
        <v>52</v>
      </c>
      <c r="AB50">
        <f t="shared" si="14"/>
        <v>54</v>
      </c>
      <c r="AC50">
        <v>9</v>
      </c>
      <c r="AD50">
        <v>6</v>
      </c>
    </row>
    <row r="51" spans="11:30">
      <c r="K51">
        <f t="shared" ca="1" si="4"/>
        <v>0.83425165039597615</v>
      </c>
      <c r="L51">
        <f t="shared" ca="1" si="5"/>
        <v>12</v>
      </c>
      <c r="M51">
        <v>17</v>
      </c>
      <c r="N51">
        <v>2</v>
      </c>
      <c r="Z51">
        <f t="shared" ca="1" si="12"/>
        <v>0.280126520257579</v>
      </c>
      <c r="AA51">
        <f t="shared" ca="1" si="13"/>
        <v>38</v>
      </c>
      <c r="AB51">
        <f t="shared" si="14"/>
        <v>63</v>
      </c>
      <c r="AC51">
        <v>9</v>
      </c>
      <c r="AD51">
        <v>7</v>
      </c>
    </row>
    <row r="52" spans="11:30">
      <c r="K52">
        <f t="shared" ca="1" si="4"/>
        <v>0.16451925581592308</v>
      </c>
      <c r="L52">
        <f t="shared" ca="1" si="5"/>
        <v>46</v>
      </c>
      <c r="M52">
        <v>17</v>
      </c>
      <c r="N52">
        <v>3</v>
      </c>
      <c r="Z52">
        <f t="shared" ca="1" si="12"/>
        <v>0.25855338401538464</v>
      </c>
      <c r="AA52">
        <f t="shared" ca="1" si="13"/>
        <v>39</v>
      </c>
      <c r="AB52">
        <f t="shared" si="14"/>
        <v>72</v>
      </c>
      <c r="AC52">
        <v>9</v>
      </c>
      <c r="AD52">
        <v>8</v>
      </c>
    </row>
    <row r="53" spans="11:30">
      <c r="K53">
        <f t="shared" ca="1" si="4"/>
        <v>0.42941995901244745</v>
      </c>
      <c r="L53">
        <f t="shared" ca="1" si="5"/>
        <v>30</v>
      </c>
      <c r="M53">
        <v>18</v>
      </c>
      <c r="N53">
        <v>1</v>
      </c>
      <c r="Z53">
        <f t="shared" ca="1" si="12"/>
        <v>0.75958090103071552</v>
      </c>
      <c r="AA53">
        <f t="shared" ca="1" si="13"/>
        <v>18</v>
      </c>
      <c r="AB53">
        <f t="shared" si="14"/>
        <v>81</v>
      </c>
      <c r="AC53">
        <v>9</v>
      </c>
      <c r="AD53">
        <v>9</v>
      </c>
    </row>
    <row r="54" spans="11:30">
      <c r="K54">
        <f t="shared" ca="1" si="4"/>
        <v>0.11968016640404955</v>
      </c>
      <c r="L54">
        <f t="shared" ca="1" si="5"/>
        <v>48</v>
      </c>
      <c r="M54">
        <v>18</v>
      </c>
      <c r="N54">
        <v>2</v>
      </c>
    </row>
    <row r="55" spans="11:30">
      <c r="K55">
        <f t="shared" ca="1" si="4"/>
        <v>0.98152226100192963</v>
      </c>
      <c r="L55">
        <f t="shared" ca="1" si="5"/>
        <v>1</v>
      </c>
      <c r="M55">
        <v>19</v>
      </c>
      <c r="N55">
        <v>1</v>
      </c>
    </row>
  </sheetData>
  <phoneticPr fontId="1"/>
  <pageMargins left="0.75" right="0.75" top="1" bottom="1" header="0.51200000000000001" footer="0.51200000000000001"/>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3"/>
  <sheetViews>
    <sheetView zoomScale="90" zoomScaleNormal="90" workbookViewId="0">
      <pane ySplit="2" topLeftCell="A43" activePane="bottomLeft" state="frozen"/>
      <selection pane="bottomLeft" activeCell="P54" sqref="P54"/>
    </sheetView>
  </sheetViews>
  <sheetFormatPr defaultRowHeight="12.75"/>
  <cols>
    <col min="1" max="1" width="6.46484375" bestFit="1" customWidth="1"/>
    <col min="2" max="2" width="3.46484375" bestFit="1" customWidth="1"/>
    <col min="3" max="3" width="5.46484375" customWidth="1"/>
    <col min="4" max="4" width="3.46484375" bestFit="1" customWidth="1"/>
    <col min="5" max="5" width="8.46484375" style="1" customWidth="1"/>
    <col min="6" max="6" width="4" style="1" bestFit="1" customWidth="1"/>
    <col min="7" max="7" width="4.73046875" style="1" customWidth="1"/>
    <col min="8" max="8" width="8.46484375" style="1" customWidth="1"/>
    <col min="9" max="9" width="4" style="1" bestFit="1" customWidth="1"/>
    <col min="10" max="10" width="4.265625" style="1" customWidth="1"/>
    <col min="11" max="11" width="8.46484375" style="1" customWidth="1"/>
    <col min="12" max="12" width="2.46484375" style="1" customWidth="1"/>
    <col min="13" max="13" width="8.46484375" style="1" customWidth="1"/>
    <col min="14" max="14" width="4" style="1" bestFit="1" customWidth="1"/>
    <col min="15" max="15" width="4.3984375" style="1" customWidth="1"/>
    <col min="16" max="16" width="8.46484375" style="1" customWidth="1"/>
    <col min="17" max="17" width="4" style="1" bestFit="1" customWidth="1"/>
    <col min="18" max="18" width="4.3984375" style="1" customWidth="1"/>
    <col min="19" max="19" width="8.46484375" style="1" customWidth="1"/>
    <col min="20" max="20" width="2.46484375" style="1" customWidth="1"/>
    <col min="21" max="21" width="8.46484375" style="1" customWidth="1"/>
    <col min="22" max="22" width="4" style="1" bestFit="1" customWidth="1"/>
    <col min="23" max="23" width="4.265625" style="1" customWidth="1"/>
    <col min="24" max="24" width="8.46484375" style="1" customWidth="1"/>
    <col min="25" max="25" width="4" style="1" bestFit="1" customWidth="1"/>
    <col min="26" max="26" width="4" style="1" customWidth="1"/>
    <col min="27" max="27" width="8.46484375" style="1" customWidth="1"/>
    <col min="28" max="28" width="2.46484375" style="1" customWidth="1"/>
    <col min="29" max="29" width="8.46484375" style="1" customWidth="1"/>
    <col min="30" max="30" width="4" style="1" bestFit="1" customWidth="1"/>
    <col min="31" max="31" width="4" style="1" customWidth="1"/>
    <col min="32" max="32" width="8.46484375" style="1" customWidth="1"/>
    <col min="33" max="33" width="4" style="1" bestFit="1" customWidth="1"/>
    <col min="34" max="34" width="4" style="1" customWidth="1"/>
    <col min="35" max="35" width="8.46484375" style="1" customWidth="1"/>
  </cols>
  <sheetData>
    <row r="1" spans="1:36">
      <c r="A1" t="s">
        <v>364</v>
      </c>
      <c r="D1">
        <v>1</v>
      </c>
      <c r="AJ1" t="s">
        <v>292</v>
      </c>
    </row>
    <row r="2" spans="1:36" ht="25.5">
      <c r="E2" s="1" t="s">
        <v>315</v>
      </c>
      <c r="F2" s="1" t="s">
        <v>316</v>
      </c>
      <c r="G2" s="1" t="s">
        <v>317</v>
      </c>
      <c r="H2" s="1" t="s">
        <v>318</v>
      </c>
      <c r="I2" s="1" t="s">
        <v>319</v>
      </c>
      <c r="J2" s="1" t="s">
        <v>320</v>
      </c>
      <c r="K2" s="1" t="s">
        <v>321</v>
      </c>
      <c r="M2" s="1" t="s">
        <v>314</v>
      </c>
      <c r="N2" s="1" t="s">
        <v>322</v>
      </c>
      <c r="O2" s="1" t="s">
        <v>323</v>
      </c>
      <c r="P2" s="1" t="s">
        <v>324</v>
      </c>
      <c r="Q2" s="1" t="s">
        <v>326</v>
      </c>
      <c r="R2" s="1" t="s">
        <v>325</v>
      </c>
      <c r="S2" s="1" t="s">
        <v>327</v>
      </c>
      <c r="U2" s="1" t="s">
        <v>328</v>
      </c>
      <c r="V2" s="1" t="s">
        <v>329</v>
      </c>
      <c r="W2" s="1" t="s">
        <v>330</v>
      </c>
      <c r="X2" s="1" t="s">
        <v>331</v>
      </c>
      <c r="Y2" s="1" t="s">
        <v>332</v>
      </c>
      <c r="Z2" s="1" t="s">
        <v>333</v>
      </c>
      <c r="AA2" s="1" t="s">
        <v>334</v>
      </c>
      <c r="AC2" s="1" t="s">
        <v>335</v>
      </c>
      <c r="AD2" s="1" t="s">
        <v>336</v>
      </c>
      <c r="AE2" s="1" t="s">
        <v>337</v>
      </c>
      <c r="AF2" s="1" t="s">
        <v>338</v>
      </c>
      <c r="AG2" s="1" t="s">
        <v>339</v>
      </c>
      <c r="AH2" s="1" t="s">
        <v>340</v>
      </c>
      <c r="AI2" s="1" t="s">
        <v>341</v>
      </c>
    </row>
    <row r="3" spans="1:36" ht="25.5">
      <c r="A3" s="1" t="s">
        <v>258</v>
      </c>
      <c r="B3">
        <v>1</v>
      </c>
      <c r="C3">
        <f t="shared" ref="C3:C53" ca="1" si="0">RAND()</f>
        <v>3.6461556299070663E-2</v>
      </c>
      <c r="D3">
        <f ca="1">RANK(C3,C$3:C$41)</f>
        <v>39</v>
      </c>
      <c r="E3" s="1" t="s">
        <v>3582</v>
      </c>
      <c r="F3" s="1">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0</v>
      </c>
      <c r="G3" s="1" t="s">
        <v>1102</v>
      </c>
      <c r="H3" s="1" t="s">
        <v>95</v>
      </c>
      <c r="L3" s="2" t="s">
        <v>814</v>
      </c>
      <c r="M3" s="1" t="s">
        <v>2372</v>
      </c>
      <c r="N3" s="1">
        <f t="shared" ref="N3:N9" ca="1" si="1">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0</v>
      </c>
      <c r="O3" s="1" t="s">
        <v>342</v>
      </c>
      <c r="P3" s="1" t="s">
        <v>1099</v>
      </c>
      <c r="T3" s="2" t="s">
        <v>814</v>
      </c>
      <c r="U3" s="1" t="s">
        <v>1103</v>
      </c>
      <c r="X3" s="1" t="s">
        <v>1104</v>
      </c>
      <c r="AA3" s="1" t="s">
        <v>1105</v>
      </c>
      <c r="AB3" s="2" t="s">
        <v>814</v>
      </c>
      <c r="AJ3" t="str">
        <f t="shared" ref="AJ3:AJ53" ca="1" si="2">E3&amp;F3&amp;G3&amp;H3&amp;I3&amp;J3&amp;K3&amp;L3&amp;M3&amp;N3&amp;O3&amp;P3&amp;Q3&amp;R3&amp;S3&amp;T3&amp;U3&amp;V3&amp;W3&amp;X3&amp;Y3&amp;Z3&amp;AA3&amp;AB3&amp;AC3&amp;AD3&amp;AE3&amp;AF3&amp;AG3&amp;AH3&amp;AI3</f>
        <v>りんごが　0こ、/みかんが　0こ　あります。/りんごと　みかん　あわせて　いくつ　ありますか。/</v>
      </c>
    </row>
    <row r="4" spans="1:36" ht="38.25">
      <c r="A4" s="1" t="s">
        <v>258</v>
      </c>
      <c r="B4">
        <v>2</v>
      </c>
      <c r="C4">
        <f t="shared" ca="1" si="0"/>
        <v>0.14489688736858208</v>
      </c>
      <c r="D4">
        <f t="shared" ref="D4:D41" ca="1" si="3">RANK(C4,C$3:C$41)</f>
        <v>36</v>
      </c>
      <c r="E4" s="1" t="s">
        <v>1106</v>
      </c>
      <c r="H4" s="1" t="s">
        <v>3583</v>
      </c>
      <c r="I4" s="1">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0</v>
      </c>
      <c r="J4" s="1" t="s">
        <v>1107</v>
      </c>
      <c r="K4" s="1" t="s">
        <v>1108</v>
      </c>
      <c r="L4" s="2" t="s">
        <v>814</v>
      </c>
      <c r="M4" s="1" t="s">
        <v>3584</v>
      </c>
      <c r="N4" s="1">
        <f t="shared" ca="1" si="1"/>
        <v>0</v>
      </c>
      <c r="O4" s="1" t="s">
        <v>342</v>
      </c>
      <c r="P4" s="1" t="s">
        <v>117</v>
      </c>
      <c r="T4" s="2" t="s">
        <v>814</v>
      </c>
      <c r="U4" s="1" t="s">
        <v>1109</v>
      </c>
      <c r="X4" s="1" t="s">
        <v>1110</v>
      </c>
      <c r="AA4" s="1" t="s">
        <v>1111</v>
      </c>
      <c r="AB4" s="2" t="s">
        <v>814</v>
      </c>
      <c r="AJ4" t="str">
        <f t="shared" ca="1" si="2"/>
        <v>おみせで　さんかくの　おむすびを　0こ、/まるい　おむすびを　0こ　かいました。/ぜんぶで　なんこの　おむすびを　かいましたか。/</v>
      </c>
    </row>
    <row r="5" spans="1:36" ht="38.25">
      <c r="A5" s="1" t="s">
        <v>258</v>
      </c>
      <c r="B5">
        <v>3</v>
      </c>
      <c r="C5">
        <f t="shared" ca="1" si="0"/>
        <v>0.10760259244758497</v>
      </c>
      <c r="D5">
        <f t="shared" ca="1" si="3"/>
        <v>37</v>
      </c>
      <c r="E5" s="1" t="s">
        <v>1095</v>
      </c>
      <c r="F5" s="1">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0</v>
      </c>
      <c r="G5" s="1" t="s">
        <v>1112</v>
      </c>
      <c r="H5" s="1" t="s">
        <v>1113</v>
      </c>
      <c r="L5" s="2" t="s">
        <v>814</v>
      </c>
      <c r="M5" s="1" t="s">
        <v>3585</v>
      </c>
      <c r="N5" s="1">
        <f t="shared" ca="1" si="1"/>
        <v>0</v>
      </c>
      <c r="O5" s="1" t="s">
        <v>1114</v>
      </c>
      <c r="P5" s="1" t="s">
        <v>1099</v>
      </c>
      <c r="T5" s="2" t="s">
        <v>814</v>
      </c>
      <c r="U5" s="1" t="s">
        <v>141</v>
      </c>
      <c r="X5" s="1" t="s">
        <v>1115</v>
      </c>
      <c r="AB5" s="2" t="s">
        <v>814</v>
      </c>
      <c r="AJ5" t="str">
        <f t="shared" ca="1" si="2"/>
        <v>しろいボールが　0こ、/あかいボールが　0こ　あります。/ボールは、いくつ　ありますか。/</v>
      </c>
    </row>
    <row r="6" spans="1:36" ht="38.25">
      <c r="A6" s="1" t="s">
        <v>258</v>
      </c>
      <c r="B6">
        <v>4</v>
      </c>
      <c r="C6">
        <f t="shared" ca="1" si="0"/>
        <v>0.76764520862017704</v>
      </c>
      <c r="D6">
        <f t="shared" ca="1" si="3"/>
        <v>11</v>
      </c>
      <c r="E6" s="1" t="s">
        <v>3586</v>
      </c>
      <c r="F6" s="1">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0</v>
      </c>
      <c r="G6" s="1" t="str">
        <f ca="1">IF(MOD(F6,10)=0,"ぽん",IF(MOD(F6,10)=1,"ぽん",IF(MOD(F6,10)=6,"ぽん",IF(MOD(F6,10)=3,"ぼん","ほん"))))</f>
        <v>ぽん</v>
      </c>
      <c r="H6" s="1" t="s">
        <v>1116</v>
      </c>
      <c r="L6" s="2" t="s">
        <v>814</v>
      </c>
      <c r="M6" s="1" t="s">
        <v>3587</v>
      </c>
      <c r="N6" s="1">
        <f t="shared" ca="1" si="1"/>
        <v>0</v>
      </c>
      <c r="O6" s="1" t="str">
        <f ca="1">IF(MOD(N6,10)=0,"ぽん",IF(MOD(N6,10)=1,"ぽん",IF(MOD(N6,10)=6,"ぽん",IF(MOD(N6,10)=3,"ぼん","ほん"))))</f>
        <v>ぽん</v>
      </c>
      <c r="P6" s="1" t="s">
        <v>35</v>
      </c>
      <c r="T6" s="2" t="s">
        <v>814</v>
      </c>
      <c r="U6" s="1" t="s">
        <v>1131</v>
      </c>
      <c r="X6" s="1" t="s">
        <v>1130</v>
      </c>
      <c r="AA6" s="1" t="s">
        <v>1120</v>
      </c>
      <c r="AB6" s="2" t="s">
        <v>814</v>
      </c>
      <c r="AJ6" t="str">
        <f t="shared" ca="1" si="2"/>
        <v>はなを　みぎてに　0ぽん、/ひだりてに　0ぽん　もっています。/ぜんぶで　なんぼんの　はなを　もって　いますか。/</v>
      </c>
    </row>
    <row r="7" spans="1:36" ht="25.5">
      <c r="A7" s="1" t="s">
        <v>258</v>
      </c>
      <c r="B7">
        <v>5</v>
      </c>
      <c r="C7">
        <f t="shared" ca="1" si="0"/>
        <v>0.52455915618541094</v>
      </c>
      <c r="D7">
        <f t="shared" ca="1" si="3"/>
        <v>20</v>
      </c>
      <c r="E7" s="1" t="s">
        <v>3588</v>
      </c>
      <c r="F7" s="1">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G7" s="1" t="str">
        <f ca="1">IF(MOD(F7,10)=0,"ぴき",IF(MOD(F7,10)=1,"ぴき",IF(MOD(F7,10)=6,"ぴき",IF(MOD(F7,10)=3,"びき","ひき"))))</f>
        <v>ぴき</v>
      </c>
      <c r="H7" s="1" t="s">
        <v>1117</v>
      </c>
      <c r="L7" s="2" t="s">
        <v>814</v>
      </c>
      <c r="M7" s="1" t="s">
        <v>3589</v>
      </c>
      <c r="N7" s="1">
        <f t="shared" ca="1" si="1"/>
        <v>0</v>
      </c>
      <c r="O7" s="1" t="str">
        <f ca="1">IF(MOD(N7,10)=0,"ぴき",IF(MOD(N7,10)=1,"ぴき",IF(MOD(N7,10)=6,"ぴき",IF(MOD(N7,10)=3,"びき","ひき"))))</f>
        <v>ぴき</v>
      </c>
      <c r="P7" s="1" t="s">
        <v>54</v>
      </c>
      <c r="T7" s="2" t="s">
        <v>814</v>
      </c>
      <c r="U7" s="1" t="s">
        <v>1118</v>
      </c>
      <c r="X7" s="1" t="s">
        <v>1119</v>
      </c>
      <c r="AA7" s="1" t="s">
        <v>1120</v>
      </c>
      <c r="AB7" s="2" t="s">
        <v>814</v>
      </c>
      <c r="AJ7" t="str">
        <f t="shared" ca="1" si="2"/>
        <v>おやぶたが　0ぴき、/こぶたが　0ぴき　います。/ぶたは、みんなで　なんびき　いますか。/</v>
      </c>
    </row>
    <row r="8" spans="1:36" ht="38.25">
      <c r="A8" s="1" t="s">
        <v>258</v>
      </c>
      <c r="B8">
        <v>6</v>
      </c>
      <c r="C8">
        <f t="shared" ca="1" si="0"/>
        <v>0.44397222238061651</v>
      </c>
      <c r="D8">
        <f t="shared" ca="1" si="3"/>
        <v>25</v>
      </c>
      <c r="E8" s="1" t="s">
        <v>1121</v>
      </c>
      <c r="H8" s="1" t="s">
        <v>3590</v>
      </c>
      <c r="I8" s="1">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0</v>
      </c>
      <c r="J8" s="1" t="str">
        <f ca="1">IF(MOD(I8,10)=0,"ぴき",IF(MOD(I8,10)=1,"ぴき",IF(MOD(I8,10)=6,"ぴき",IF(MOD(I8,10)=3,"びき","ひき"))))</f>
        <v>ぴき</v>
      </c>
      <c r="K8" s="1" t="s">
        <v>1122</v>
      </c>
      <c r="L8" s="2" t="s">
        <v>814</v>
      </c>
      <c r="M8" s="1" t="s">
        <v>3591</v>
      </c>
      <c r="N8" s="1">
        <f t="shared" ca="1" si="1"/>
        <v>0</v>
      </c>
      <c r="O8" s="1" t="str">
        <f ca="1">IF(MOD(N8,10)=0,"ぴき",IF(MOD(N8,10)=1,"ぴき",IF(MOD(N8,10)=6,"ぴき",IF(MOD(N8,10)=3,"びき","ひき"))))</f>
        <v>ぴき</v>
      </c>
      <c r="P8" s="1" t="s">
        <v>54</v>
      </c>
      <c r="T8" s="2" t="s">
        <v>814</v>
      </c>
      <c r="U8" s="1" t="s">
        <v>1123</v>
      </c>
      <c r="X8" s="1" t="s">
        <v>1124</v>
      </c>
      <c r="AA8" s="1" t="s">
        <v>1120</v>
      </c>
      <c r="AB8" s="2" t="s">
        <v>814</v>
      </c>
      <c r="AJ8" t="str">
        <f t="shared" ca="1" si="2"/>
        <v>コアラが　きの　うえに　0ぴき、/きの　　したに　0ぴき　います。/みんなで　なんびきの　コアラが　いますか。/</v>
      </c>
    </row>
    <row r="9" spans="1:36" ht="25.5">
      <c r="A9" s="1" t="s">
        <v>258</v>
      </c>
      <c r="B9">
        <v>7</v>
      </c>
      <c r="C9">
        <f t="shared" ca="1" si="0"/>
        <v>0.59410452772384725</v>
      </c>
      <c r="D9">
        <f t="shared" ca="1" si="3"/>
        <v>16</v>
      </c>
      <c r="E9" s="1" t="s">
        <v>1125</v>
      </c>
      <c r="H9" s="1" t="s">
        <v>3592</v>
      </c>
      <c r="I9" s="1">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J9" s="1" t="str">
        <f ca="1">IF(MOD(I9,10)=0,"ぴき",IF(MOD(I9,10)=1,"ぴき",IF(MOD(I9,10)=6,"ぴき",IF(MOD(I9,10)=3,"びき","ひき"))))</f>
        <v>ぴき</v>
      </c>
      <c r="K9" s="1" t="s">
        <v>1126</v>
      </c>
      <c r="L9" s="2" t="s">
        <v>814</v>
      </c>
      <c r="M9" s="1" t="s">
        <v>3593</v>
      </c>
      <c r="N9" s="1">
        <f t="shared" ca="1" si="1"/>
        <v>0</v>
      </c>
      <c r="O9" s="1" t="str">
        <f ca="1">IF(MOD(N9,10)=0,"ぴき",IF(MOD(N9,10)=1,"ぴき",IF(MOD(N9,10)=6,"ぴき",IF(MOD(N9,10)=3,"びき","ひき"))))</f>
        <v>ぴき</v>
      </c>
      <c r="P9" s="1" t="s">
        <v>54</v>
      </c>
      <c r="T9" s="2" t="s">
        <v>814</v>
      </c>
      <c r="U9" s="1" t="s">
        <v>1127</v>
      </c>
      <c r="X9" s="1" t="s">
        <v>1128</v>
      </c>
      <c r="AA9" s="1" t="s">
        <v>1129</v>
      </c>
      <c r="AB9" s="2" t="s">
        <v>814</v>
      </c>
      <c r="AJ9" t="str">
        <f t="shared" ca="1" si="2"/>
        <v>かめが　　いけの　なかに　0ぴき、/いしの　うえに　0ぴき　います。/かめは、みんなで　なんびき　いますか。/</v>
      </c>
    </row>
    <row r="10" spans="1:36" ht="25.5">
      <c r="A10" s="1" t="s">
        <v>258</v>
      </c>
      <c r="B10">
        <v>8</v>
      </c>
      <c r="C10">
        <f t="shared" ca="1" si="0"/>
        <v>0.51758988626616576</v>
      </c>
      <c r="D10">
        <f t="shared" ca="1" si="3"/>
        <v>22</v>
      </c>
      <c r="E10" s="1" t="s">
        <v>343</v>
      </c>
      <c r="H10" s="1" t="s">
        <v>3594</v>
      </c>
      <c r="I10" s="1">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0</v>
      </c>
      <c r="J10" s="1" t="s">
        <v>344</v>
      </c>
      <c r="K10" s="1" t="s">
        <v>1117</v>
      </c>
      <c r="L10" s="2" t="s">
        <v>814</v>
      </c>
      <c r="M10" s="1" t="s">
        <v>345</v>
      </c>
      <c r="P10" s="1" t="s">
        <v>3594</v>
      </c>
      <c r="Q10" s="1">
        <f ca="1">IF($D10=1,VLOOKUP(1,INDIRECT(第1問問題レベル,0),IF(MOD(INT($C10*100),2)=1,3,2),0),IF($D10=2,VLOOKUP(2,INDIRECT(第2問問題レベル,0),IF(MOD(INT($C10*100),2)=1,3,2),0),IF($D10=3,VLOOKUP(3,INDIRECT(第3問問題レベル,0),IF(MOD(INT($C10*100),2)=1,3,2),0),IF($D10=4,VLOOKUP(4,INDIRECT(第4問問題レベル,0),IF(MOD(INT($C10*100),2)=1,3,2),0),IF($D10=5,VLOOKUP(5,INDIRECT(第5問問題レベル,0),IF(MOD(INT($C10*100),2)=1,3,2),0),IF($D10=6,VLOOKUP(6,INDIRECT(第6問問題レベル,0),IF(MOD(INT($C10*100),2)=1,3,2),0),0))))))</f>
        <v>0</v>
      </c>
      <c r="R10" s="1" t="s">
        <v>1132</v>
      </c>
      <c r="S10" s="1" t="s">
        <v>1133</v>
      </c>
      <c r="T10" s="2" t="s">
        <v>814</v>
      </c>
      <c r="U10" s="1" t="s">
        <v>346</v>
      </c>
      <c r="X10" s="1" t="s">
        <v>1134</v>
      </c>
      <c r="AA10" s="1" t="s">
        <v>1135</v>
      </c>
      <c r="AB10" s="2" t="s">
        <v>814</v>
      </c>
      <c r="AJ10" t="str">
        <f t="shared" ca="1" si="2"/>
        <v>おすの　らいおんが　0とう、/めすの　らいおんが　0とう　います。/らいおんは、みんなで　なんとう　いますか。/</v>
      </c>
    </row>
    <row r="11" spans="1:36" ht="25.5">
      <c r="A11" s="1" t="s">
        <v>258</v>
      </c>
      <c r="B11">
        <v>9</v>
      </c>
      <c r="C11">
        <f t="shared" ca="1" si="0"/>
        <v>0.91764456839345887</v>
      </c>
      <c r="D11">
        <f t="shared" ca="1" si="3"/>
        <v>5</v>
      </c>
      <c r="E11" s="1" t="s">
        <v>1136</v>
      </c>
      <c r="H11" s="1" t="s">
        <v>3595</v>
      </c>
      <c r="I11" s="1">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6</v>
      </c>
      <c r="J11" s="1" t="s">
        <v>344</v>
      </c>
      <c r="L11" s="2" t="s">
        <v>814</v>
      </c>
      <c r="M11" s="1" t="s">
        <v>3591</v>
      </c>
      <c r="N11" s="1">
        <f ca="1">IF($D11=1,VLOOKUP(1,INDIRECT(第1問問題レベル,0),IF(MOD(INT($C11*100),2)=1,3,2),0),IF($D11=2,VLOOKUP(2,INDIRECT(第2問問題レベル,0),IF(MOD(INT($C11*100),2)=1,3,2),0),IF($D11=3,VLOOKUP(3,INDIRECT(第3問問題レベル,0),IF(MOD(INT($C11*100),2)=1,3,2),0),IF($D11=4,VLOOKUP(4,INDIRECT(第4問問題レベル,0),IF(MOD(INT($C11*100),2)=1,3,2),0),IF($D11=5,VLOOKUP(5,INDIRECT(第5問問題レベル,0),IF(MOD(INT($C11*100),2)=1,3,2),0),IF($D11=6,VLOOKUP(6,INDIRECT(第6問問題レベル,0),IF(MOD(INT($C11*100),2)=1,3,2),0),0))))))</f>
        <v>2</v>
      </c>
      <c r="O11" s="1" t="str">
        <f ca="1">IF(MOD(N11,10)=0,"ぴき",IF(MOD(N11,10)=1,"ぴき",IF(MOD(N11,10)=6,"ぴき",IF(MOD(N11,10)=3,"びき","ひき"))))</f>
        <v>ひき</v>
      </c>
      <c r="P11" s="1" t="s">
        <v>1133</v>
      </c>
      <c r="T11" s="2" t="s">
        <v>814</v>
      </c>
      <c r="U11" s="1" t="s">
        <v>1137</v>
      </c>
      <c r="X11" s="1" t="s">
        <v>1138</v>
      </c>
      <c r="AA11" s="1" t="s">
        <v>1135</v>
      </c>
      <c r="AB11" s="2" t="s">
        <v>814</v>
      </c>
      <c r="AJ11" t="str">
        <f t="shared" ca="1" si="2"/>
        <v>りすがきの　うえに　6とう/きの　　したに　2ひき　います。/りすは、ぜんぶで　なんびき　いますか。/</v>
      </c>
    </row>
    <row r="12" spans="1:36" ht="25.5">
      <c r="A12" s="1" t="s">
        <v>258</v>
      </c>
      <c r="B12">
        <v>10</v>
      </c>
      <c r="C12">
        <f t="shared" ca="1" si="0"/>
        <v>0.62795245550101297</v>
      </c>
      <c r="D12">
        <f t="shared" ca="1" si="3"/>
        <v>15</v>
      </c>
      <c r="E12" s="1" t="s">
        <v>3596</v>
      </c>
      <c r="F12" s="1">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G12" s="1" t="str">
        <f ca="1">IF(MOD(F12,10)=0,"ぴき",IF(MOD(F12,10)=1,"ぴき",IF(MOD(F12,10)=6,"ぴき",IF(MOD(F12,10)=3,"びき","ひき"))))</f>
        <v>ぴき</v>
      </c>
      <c r="H12" s="1" t="s">
        <v>1141</v>
      </c>
      <c r="L12" s="2" t="s">
        <v>814</v>
      </c>
      <c r="M12" s="1" t="s">
        <v>3597</v>
      </c>
      <c r="N12" s="1">
        <f ca="1">IF($D12=1,VLOOKUP(1,INDIRECT(第1問問題レベル,0),IF(MOD(INT($C12*100),2)=1,3,2),0),IF($D12=2,VLOOKUP(2,INDIRECT(第2問問題レベル,0),IF(MOD(INT($C12*100),2)=1,3,2),0),IF($D12=3,VLOOKUP(3,INDIRECT(第3問問題レベル,0),IF(MOD(INT($C12*100),2)=1,3,2),0),IF($D12=4,VLOOKUP(4,INDIRECT(第4問問題レベル,0),IF(MOD(INT($C12*100),2)=1,3,2),0),IF($D12=5,VLOOKUP(5,INDIRECT(第5問問題レベル,0),IF(MOD(INT($C12*100),2)=1,3,2),0),IF($D12=6,VLOOKUP(6,INDIRECT(第6問問題レベル,0),IF(MOD(INT($C12*100),2)=1,3,2),0),0))))))</f>
        <v>0</v>
      </c>
      <c r="O12" s="1" t="str">
        <f ca="1">IF(MOD(N12,10)=0,"ぴき",IF(MOD(N12,10)=1,"ぴき",IF(MOD(N12,10)=6,"ぴき",IF(MOD(N12,10)=3,"びき","ひき"))))</f>
        <v>ぴき</v>
      </c>
      <c r="P12" s="1" t="s">
        <v>1133</v>
      </c>
      <c r="T12" s="2" t="s">
        <v>814</v>
      </c>
      <c r="U12" s="1" t="s">
        <v>1139</v>
      </c>
      <c r="X12" s="1" t="s">
        <v>1140</v>
      </c>
      <c r="AA12" s="1" t="s">
        <v>296</v>
      </c>
      <c r="AB12" s="2" t="s">
        <v>814</v>
      </c>
      <c r="AJ12" t="str">
        <f t="shared" ca="1" si="2"/>
        <v>しろい　いぬが　0ぴき、/くろい　いぬが　0ぴき　います。/いぬは、あわせて　なんびき　いますか。/</v>
      </c>
    </row>
    <row r="13" spans="1:36" ht="38.25">
      <c r="A13" s="1" t="s">
        <v>258</v>
      </c>
      <c r="B13">
        <v>11</v>
      </c>
      <c r="C13">
        <f t="shared" ca="1" si="0"/>
        <v>0.53423556760867119</v>
      </c>
      <c r="D13">
        <f t="shared" ca="1" si="3"/>
        <v>19</v>
      </c>
      <c r="E13" s="1" t="s">
        <v>231</v>
      </c>
      <c r="H13" s="1" t="s">
        <v>1146</v>
      </c>
      <c r="K13" s="1" t="s">
        <v>1147</v>
      </c>
      <c r="L13" s="2" t="s">
        <v>814</v>
      </c>
      <c r="M13" s="1" t="s">
        <v>3599</v>
      </c>
      <c r="N13" s="1">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O13" s="1" t="s">
        <v>1145</v>
      </c>
      <c r="P13" s="1" t="s">
        <v>1156</v>
      </c>
      <c r="T13" s="2" t="s">
        <v>814</v>
      </c>
      <c r="U13" s="1" t="s">
        <v>3598</v>
      </c>
      <c r="V13" s="1">
        <f ca="1">IF($D13=1,VLOOKUP(1,INDIRECT(第1問問題レベル,0),IF(MOD(INT($C13*100),2)=1,3,2),0),IF($D13=2,VLOOKUP(2,INDIRECT(第2問問題レベル,0),IF(MOD(INT($C13*100),2)=1,3,2),0),IF($D13=3,VLOOKUP(3,INDIRECT(第3問問題レベル,0),IF(MOD(INT($C13*100),2)=1,3,2),0),IF($D13=4,VLOOKUP(4,INDIRECT(第4問問題レベル,0),IF(MOD(INT($C13*100),2)=1,3,2),0),IF($D13=5,VLOOKUP(5,INDIRECT(第5問問題レベル,0),IF(MOD(INT($C13*100),2)=1,3,2),0),IF($D13=6,VLOOKUP(6,INDIRECT(第6問問題レベル,0),IF(MOD(INT($C13*100),2)=1,3,2),0),0))))))</f>
        <v>0</v>
      </c>
      <c r="W13" s="1" t="s">
        <v>390</v>
      </c>
      <c r="X13" s="1" t="s">
        <v>233</v>
      </c>
      <c r="AB13" s="2" t="s">
        <v>814</v>
      </c>
      <c r="AC13" s="1" t="s">
        <v>1142</v>
      </c>
      <c r="AF13" s="1" t="s">
        <v>1143</v>
      </c>
      <c r="AI13" s="1" t="s">
        <v>1144</v>
      </c>
      <c r="AJ13" t="str">
        <f t="shared" ca="1" si="2"/>
        <v>けんいちくんは、まいにち　のぼりぼうをのぼって　います。/きのうは　0かい　のぼり、/きょうは　0かいのぼりました。/きのうと　きょう　あわせて　なんかい　のぼりましたか。</v>
      </c>
    </row>
    <row r="14" spans="1:36" ht="38.25">
      <c r="A14" s="1" t="s">
        <v>258</v>
      </c>
      <c r="B14">
        <v>12</v>
      </c>
      <c r="C14">
        <f t="shared" ca="1" si="0"/>
        <v>0.82891508062318942</v>
      </c>
      <c r="D14">
        <f t="shared" ca="1" si="3"/>
        <v>7</v>
      </c>
      <c r="E14" s="1" t="s">
        <v>3600</v>
      </c>
      <c r="F14" s="1">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0</v>
      </c>
      <c r="G14" s="1" t="str">
        <f ca="1">IF(F14=1,"にん（ひとり）",IF(F14=2,"にん（ふたり）","にん"))</f>
        <v>にん</v>
      </c>
      <c r="H14" s="1" t="s">
        <v>95</v>
      </c>
      <c r="L14" s="2" t="s">
        <v>814</v>
      </c>
      <c r="M14" s="1" t="s">
        <v>3601</v>
      </c>
      <c r="N14" s="1">
        <f t="shared" ref="N14:N19" ca="1" si="4">IF($D14=1,VLOOKUP(1,INDIRECT(第1問問題レベル,0),IF(MOD(INT($C14*100),2)=1,3,2),0),IF($D14=2,VLOOKUP(2,INDIRECT(第2問問題レベル,0),IF(MOD(INT($C14*100),2)=1,3,2),0),IF($D14=3,VLOOKUP(3,INDIRECT(第3問問題レベル,0),IF(MOD(INT($C14*100),2)=1,3,2),0),IF($D14=4,VLOOKUP(4,INDIRECT(第4問問題レベル,0),IF(MOD(INT($C14*100),2)=1,3,2),0),IF($D14=5,VLOOKUP(5,INDIRECT(第5問問題レベル,0),IF(MOD(INT($C14*100),2)=1,3,2),0),IF($D14=6,VLOOKUP(6,INDIRECT(第6問問題レベル,0),IF(MOD(INT($C14*100),2)=1,3,2),0),0))))))</f>
        <v>0</v>
      </c>
      <c r="O14" s="1" t="str">
        <f ca="1">IF(N14=1,"にん（ひとり）",IF(N14=2,"にん（ふたり）","にん"))</f>
        <v>にん</v>
      </c>
      <c r="P14" s="1" t="s">
        <v>1155</v>
      </c>
      <c r="S14" s="1" t="s">
        <v>1150</v>
      </c>
      <c r="T14" s="2" t="s">
        <v>814</v>
      </c>
      <c r="U14" s="1" t="s">
        <v>1148</v>
      </c>
      <c r="X14" s="1" t="s">
        <v>1149</v>
      </c>
      <c r="AA14" s="1" t="s">
        <v>296</v>
      </c>
      <c r="AB14" s="2" t="s">
        <v>814</v>
      </c>
      <c r="AJ14" t="str">
        <f t="shared" ca="1" si="2"/>
        <v>おとこのこが　0にん、/おんなのこが　0にん　こうえんで　あそんでいます。/みんなで　なんにん　あそんで　いますか。/</v>
      </c>
    </row>
    <row r="15" spans="1:36" ht="25.5">
      <c r="A15" s="1" t="s">
        <v>258</v>
      </c>
      <c r="B15">
        <v>13</v>
      </c>
      <c r="C15">
        <f t="shared" ca="1" si="0"/>
        <v>0.4520107790966803</v>
      </c>
      <c r="D15">
        <f t="shared" ca="1" si="3"/>
        <v>24</v>
      </c>
      <c r="E15" s="1" t="s">
        <v>3602</v>
      </c>
      <c r="F15" s="1">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0</v>
      </c>
      <c r="G15" s="1" t="s">
        <v>1132</v>
      </c>
      <c r="H15" s="1" t="s">
        <v>1153</v>
      </c>
      <c r="L15" s="2" t="s">
        <v>814</v>
      </c>
      <c r="M15" s="1" t="s">
        <v>3603</v>
      </c>
      <c r="N15" s="1">
        <f t="shared" ca="1" si="4"/>
        <v>0</v>
      </c>
      <c r="O15" s="1" t="s">
        <v>1154</v>
      </c>
      <c r="P15" s="1" t="s">
        <v>54</v>
      </c>
      <c r="T15" s="2" t="s">
        <v>814</v>
      </c>
      <c r="U15" s="1" t="s">
        <v>1151</v>
      </c>
      <c r="X15" s="1" t="s">
        <v>1152</v>
      </c>
      <c r="AA15" s="1" t="s">
        <v>296</v>
      </c>
      <c r="AB15" s="2" t="s">
        <v>814</v>
      </c>
      <c r="AJ15" t="str">
        <f t="shared" ca="1" si="2"/>
        <v>おとなの　パンダが　0とう、/こどもの　パンダが　0とう　います。/パンダは、なんとう　いますか。/</v>
      </c>
    </row>
    <row r="16" spans="1:36" ht="38.25">
      <c r="A16" s="1" t="s">
        <v>258</v>
      </c>
      <c r="B16">
        <v>14</v>
      </c>
      <c r="C16">
        <f t="shared" ca="1" si="0"/>
        <v>0.81785836067599016</v>
      </c>
      <c r="D16">
        <f t="shared" ca="1" si="3"/>
        <v>8</v>
      </c>
      <c r="E16" s="1" t="s">
        <v>1160</v>
      </c>
      <c r="H16" s="1" t="s">
        <v>3604</v>
      </c>
      <c r="I16" s="1">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0</v>
      </c>
      <c r="J16" s="1" t="str">
        <f ca="1">IF(I16=1,"にん（ひとり）",IF(I16=2,"にん（ふたり）","にん"))</f>
        <v>にん</v>
      </c>
      <c r="K16" s="1" t="s">
        <v>1159</v>
      </c>
      <c r="L16" s="2" t="s">
        <v>814</v>
      </c>
      <c r="M16" s="1" t="s">
        <v>3601</v>
      </c>
      <c r="N16" s="1">
        <f t="shared" ca="1" si="4"/>
        <v>0</v>
      </c>
      <c r="O16" s="1" t="str">
        <f ca="1">IF(N16=1,"にん（ひとり）",IF(N16=2,"にん（ふたり）","にん"))</f>
        <v>にん</v>
      </c>
      <c r="P16" s="1" t="s">
        <v>54</v>
      </c>
      <c r="T16" s="2" t="s">
        <v>814</v>
      </c>
      <c r="U16" s="1" t="s">
        <v>1157</v>
      </c>
      <c r="X16" s="1" t="s">
        <v>1158</v>
      </c>
      <c r="AA16" s="1" t="s">
        <v>296</v>
      </c>
      <c r="AB16" s="2" t="s">
        <v>814</v>
      </c>
      <c r="AJ16" t="str">
        <f t="shared" ca="1" si="2"/>
        <v>きょうしつに　おとこのこが　0にん、/おんなのこが　0にん　います。/きょうしつには、なんにんの　こどもが　いますか。/</v>
      </c>
    </row>
    <row r="17" spans="1:36" ht="25.5">
      <c r="A17" s="1" t="s">
        <v>258</v>
      </c>
      <c r="B17">
        <v>15</v>
      </c>
      <c r="C17">
        <f t="shared" ca="1" si="0"/>
        <v>0.9469594220014157</v>
      </c>
      <c r="D17">
        <f t="shared" ca="1" si="3"/>
        <v>2</v>
      </c>
      <c r="E17" s="1" t="s">
        <v>1096</v>
      </c>
      <c r="F17" s="1">
        <f ca="1">IF($D17=1,VLOOKUP(1,INDIRECT(第1問問題レベル,0),IF(MOD(INT($C17*100),2)=1,2,3),0),IF($D17=2,VLOOKUP(2,INDIRECT(第2問問題レベル,0),IF(MOD(INT($C17*100),2)=1,2,3),0),IF($D17=3,VLOOKUP(3,INDIRECT(第3問問題レベル,0),IF(MOD(INT($C17*100),2)=1,2,3),0),IF($D17=4,VLOOKUP(4,INDIRECT(第4問問題レベル,0),IF(MOD(INT($C17*100),2)=1,2,3),0),IF($D17=5,VLOOKUP(5,INDIRECT(第5問問題レベル,0),IF(MOD(INT($C17*100),2)=1,2,3),0),IF($D17=6,VLOOKUP(6,INDIRECT(第6問問題レベル,0),IF(MOD(INT($C17*100),2)=1,2,3),0),0))))))</f>
        <v>7</v>
      </c>
      <c r="G17" s="1" t="s">
        <v>342</v>
      </c>
      <c r="H17" s="1" t="s">
        <v>1108</v>
      </c>
      <c r="L17" s="2" t="s">
        <v>814</v>
      </c>
      <c r="M17" s="1" t="s">
        <v>1161</v>
      </c>
      <c r="N17" s="1">
        <f t="shared" ca="1" si="4"/>
        <v>12</v>
      </c>
      <c r="O17" s="1" t="s">
        <v>342</v>
      </c>
      <c r="P17" s="1" t="s">
        <v>1162</v>
      </c>
      <c r="T17" s="2" t="s">
        <v>814</v>
      </c>
      <c r="U17" s="1" t="s">
        <v>141</v>
      </c>
      <c r="X17" s="1" t="s">
        <v>1163</v>
      </c>
      <c r="AA17" s="1" t="s">
        <v>468</v>
      </c>
      <c r="AB17" s="2" t="s">
        <v>814</v>
      </c>
      <c r="AJ17" t="str">
        <f t="shared" ca="1" si="2"/>
        <v>ちいさな　ボールが7こ、/おおきな　ボールが12こ　あります。/ボールは、みんなで　なんこ　ありますか。/</v>
      </c>
    </row>
    <row r="18" spans="1:36" ht="38.25">
      <c r="A18" s="1" t="s">
        <v>258</v>
      </c>
      <c r="B18">
        <v>16</v>
      </c>
      <c r="C18">
        <f t="shared" ca="1" si="0"/>
        <v>0.74024252998004081</v>
      </c>
      <c r="D18">
        <f t="shared" ca="1" si="3"/>
        <v>13</v>
      </c>
      <c r="E18" s="1" t="s">
        <v>1165</v>
      </c>
      <c r="H18" s="1" t="s">
        <v>3605</v>
      </c>
      <c r="I18" s="1">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J18" s="1" t="s">
        <v>1097</v>
      </c>
      <c r="K18" s="1" t="s">
        <v>95</v>
      </c>
      <c r="L18" s="2" t="s">
        <v>814</v>
      </c>
      <c r="M18" s="1" t="s">
        <v>3606</v>
      </c>
      <c r="N18" s="1">
        <f t="shared" ca="1" si="4"/>
        <v>0</v>
      </c>
      <c r="O18" s="1" t="s">
        <v>24</v>
      </c>
      <c r="P18" s="1" t="s">
        <v>1166</v>
      </c>
      <c r="T18" s="2" t="s">
        <v>814</v>
      </c>
      <c r="U18" s="1" t="s">
        <v>230</v>
      </c>
      <c r="X18" s="1" t="s">
        <v>1164</v>
      </c>
      <c r="AA18" s="1" t="s">
        <v>396</v>
      </c>
      <c r="AB18" s="2" t="s">
        <v>814</v>
      </c>
      <c r="AJ18" t="str">
        <f t="shared" ca="1" si="2"/>
        <v>あやさんは、あかい　いろがみを　0まい、/あおい　いろがみを　0まい　もっています。/なんまいの　いろがみを　もっていますか。/</v>
      </c>
    </row>
    <row r="19" spans="1:36" ht="25.5">
      <c r="A19" s="1" t="s">
        <v>258</v>
      </c>
      <c r="B19">
        <v>17</v>
      </c>
      <c r="C19">
        <f t="shared" ca="1" si="0"/>
        <v>0.33438503051196433</v>
      </c>
      <c r="D19">
        <f t="shared" ca="1" si="3"/>
        <v>29</v>
      </c>
      <c r="E19" s="1" t="s">
        <v>1169</v>
      </c>
      <c r="H19" s="1" t="s">
        <v>3607</v>
      </c>
      <c r="I19" s="1">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J19" s="1" t="s">
        <v>352</v>
      </c>
      <c r="K19" s="1" t="s">
        <v>1122</v>
      </c>
      <c r="L19" s="2" t="s">
        <v>814</v>
      </c>
      <c r="M19" s="1" t="s">
        <v>3608</v>
      </c>
      <c r="N19" s="1">
        <f t="shared" ca="1" si="4"/>
        <v>0</v>
      </c>
      <c r="O19" s="1" t="s">
        <v>352</v>
      </c>
      <c r="P19" s="1" t="s">
        <v>1184</v>
      </c>
      <c r="T19" s="2" t="s">
        <v>814</v>
      </c>
      <c r="U19" s="1" t="s">
        <v>1167</v>
      </c>
      <c r="X19" s="1" t="s">
        <v>1168</v>
      </c>
      <c r="AA19" s="1" t="s">
        <v>296</v>
      </c>
      <c r="AB19" s="2" t="s">
        <v>814</v>
      </c>
      <c r="AJ19" t="str">
        <f t="shared" ca="1" si="2"/>
        <v>ちゅうしゃじょうに　バスが　0だい、/トラックが　0だい　とまって　います。/みんなで　なんだい　とまって　いますか。/</v>
      </c>
    </row>
    <row r="20" spans="1:36" ht="38.25">
      <c r="A20" s="1" t="s">
        <v>258</v>
      </c>
      <c r="B20">
        <v>18</v>
      </c>
      <c r="C20">
        <f t="shared" ca="1" si="0"/>
        <v>0.76007916007949172</v>
      </c>
      <c r="D20">
        <f t="shared" ca="1" si="3"/>
        <v>12</v>
      </c>
      <c r="E20" s="1" t="s">
        <v>1173</v>
      </c>
      <c r="H20" s="1" t="s">
        <v>1174</v>
      </c>
      <c r="K20" s="1" t="s">
        <v>1175</v>
      </c>
      <c r="L20" s="2" t="s">
        <v>814</v>
      </c>
      <c r="M20" s="1" t="s">
        <v>3609</v>
      </c>
      <c r="N20" s="1">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0</v>
      </c>
      <c r="O20" s="1" t="s">
        <v>342</v>
      </c>
      <c r="P20" s="1" t="s">
        <v>95</v>
      </c>
      <c r="T20" s="2" t="s">
        <v>814</v>
      </c>
      <c r="U20" s="1" t="s">
        <v>3610</v>
      </c>
      <c r="V20" s="1">
        <f ca="1">IF($D20=1,VLOOKUP(1,INDIRECT(第1問問題レベル,0),IF(MOD(INT($C20*100),2)=1,3,2),0),IF($D20=2,VLOOKUP(2,INDIRECT(第2問問題レベル,0),IF(MOD(INT($C20*100),2)=1,3,2),0),IF($D20=3,VLOOKUP(3,INDIRECT(第3問問題レベル,0),IF(MOD(INT($C20*100),2)=1,3,2),0),IF($D20=4,VLOOKUP(4,INDIRECT(第4問問題レベル,0),IF(MOD(INT($C20*100),2)=1,3,2),0),IF($D20=5,VLOOKUP(5,INDIRECT(第5問問題レベル,0),IF(MOD(INT($C20*100),2)=1,3,2),0),IF($D20=6,VLOOKUP(6,INDIRECT(第6問問題レベル,0),IF(MOD(INT($C20*100),2)=1,3,2),0),0))))))</f>
        <v>0</v>
      </c>
      <c r="W20" s="1" t="s">
        <v>1176</v>
      </c>
      <c r="X20" s="1" t="s">
        <v>1177</v>
      </c>
      <c r="AB20" s="2" t="s">
        <v>814</v>
      </c>
      <c r="AC20" s="1" t="s">
        <v>1170</v>
      </c>
      <c r="AF20" s="1" t="s">
        <v>1171</v>
      </c>
      <c r="AI20" s="1" t="s">
        <v>1172</v>
      </c>
      <c r="AJ20" t="str">
        <f t="shared" ca="1" si="2"/>
        <v>かずくん　と　あやさんが　いもほりに　いきました。/かずくんは　0こ、/あやさんは　0こ　ほりました。/ふたりで　なんこの　いもを　ほりましたか。</v>
      </c>
    </row>
    <row r="21" spans="1:36" ht="38.25">
      <c r="A21" s="1" t="s">
        <v>258</v>
      </c>
      <c r="B21">
        <v>19</v>
      </c>
      <c r="C21">
        <f t="shared" ca="1" si="0"/>
        <v>0.40514965710435602</v>
      </c>
      <c r="D21">
        <f t="shared" ca="1" si="3"/>
        <v>26</v>
      </c>
      <c r="E21" s="1" t="s">
        <v>1180</v>
      </c>
      <c r="H21" s="1" t="s">
        <v>1181</v>
      </c>
      <c r="I21" s="1">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J21" s="1" t="s">
        <v>1098</v>
      </c>
      <c r="K21" s="1" t="s">
        <v>95</v>
      </c>
      <c r="L21" s="2" t="s">
        <v>814</v>
      </c>
      <c r="M21" s="1" t="s">
        <v>1182</v>
      </c>
      <c r="N21" s="1">
        <f ca="1">IF($D21=1,VLOOKUP(1,INDIRECT(第1問問題レベル,0),IF(MOD(INT($C21*100),2)=1,3,2),0),IF($D21=2,VLOOKUP(2,INDIRECT(第2問問題レベル,0),IF(MOD(INT($C21*100),2)=1,3,2),0),IF($D21=3,VLOOKUP(3,INDIRECT(第3問問題レベル,0),IF(MOD(INT($C21*100),2)=1,3,2),0),IF($D21=4,VLOOKUP(4,INDIRECT(第4問問題レベル,0),IF(MOD(INT($C21*100),2)=1,3,2),0),IF($D21=5,VLOOKUP(5,INDIRECT(第5問問題レベル,0),IF(MOD(INT($C21*100),2)=1,3,2),0),IF($D21=6,VLOOKUP(6,INDIRECT(第6問問題レベル,0),IF(MOD(INT($C21*100),2)=1,3,2),0),0))))))</f>
        <v>0</v>
      </c>
      <c r="O21" s="1" t="s">
        <v>24</v>
      </c>
      <c r="P21" s="1" t="s">
        <v>1183</v>
      </c>
      <c r="T21" s="2" t="s">
        <v>814</v>
      </c>
      <c r="U21" s="1" t="s">
        <v>1178</v>
      </c>
      <c r="X21" s="1" t="s">
        <v>1179</v>
      </c>
      <c r="AA21" s="1" t="s">
        <v>296</v>
      </c>
      <c r="AB21" s="2" t="s">
        <v>814</v>
      </c>
      <c r="AJ21" t="str">
        <f t="shared" ca="1" si="2"/>
        <v>りなさんは、ねこの　シールを0まい、/こあらの　シールを0まい　もっています。/ぜんぶで　なんまいの　シールを　もって　いますか。/</v>
      </c>
    </row>
    <row r="22" spans="1:36" ht="38.25">
      <c r="A22" s="1" t="s">
        <v>258</v>
      </c>
      <c r="B22">
        <v>20</v>
      </c>
      <c r="C22">
        <f t="shared" ca="1" si="0"/>
        <v>0.21167101814070099</v>
      </c>
      <c r="D22">
        <f t="shared" ca="1" si="3"/>
        <v>34</v>
      </c>
      <c r="E22" s="1" t="s">
        <v>1188</v>
      </c>
      <c r="H22" s="1" t="s">
        <v>3611</v>
      </c>
      <c r="K22" s="1" t="s">
        <v>1189</v>
      </c>
      <c r="L22" s="2" t="s">
        <v>814</v>
      </c>
      <c r="M22" s="1" t="s">
        <v>227</v>
      </c>
      <c r="N22" s="1">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0</v>
      </c>
      <c r="O22" s="1" t="str">
        <f ca="1">IF(MOD(N22,10)=0,"ぴき",IF(MOD(N22,10)=1,"ぴき",IF(MOD(N22,10)=6,"ぴき",IF(MOD(N22,10)=3,"びき","ひき"))))</f>
        <v>ぴき</v>
      </c>
      <c r="P22" s="1" t="s">
        <v>1108</v>
      </c>
      <c r="T22" s="2" t="s">
        <v>814</v>
      </c>
      <c r="U22" s="1" t="s">
        <v>228</v>
      </c>
      <c r="V22" s="1">
        <f ca="1">IF($D22=1,VLOOKUP(1,INDIRECT(第1問問題レベル,0),IF(MOD(INT($C22*100),2)=1,3,2),0),IF($D22=2,VLOOKUP(2,INDIRECT(第2問問題レベル,0),IF(MOD(INT($C22*100),2)=1,3,2),0),IF($D22=3,VLOOKUP(3,INDIRECT(第3問問題レベル,0),IF(MOD(INT($C22*100),2)=1,3,2),0),IF($D22=4,VLOOKUP(4,INDIRECT(第4問問題レベル,0),IF(MOD(INT($C22*100),2)=1,3,2),0),IF($D22=5,VLOOKUP(5,INDIRECT(第5問問題レベル,0),IF(MOD(INT($C22*100),2)=1,3,2),0),IF($D22=6,VLOOKUP(6,INDIRECT(第6問問題レベル,0),IF(MOD(INT($C22*100),2)=1,3,2),0),0))))))</f>
        <v>0</v>
      </c>
      <c r="W22" s="1" t="str">
        <f ca="1">IF(MOD(V22,10)=0,"ぴき",IF(MOD(V22,10)=1,"ぴき",IF(MOD(V22,10)=6,"ぴき",IF(MOD(V22,10)=3,"びき","ひき"))))</f>
        <v>ぴき</v>
      </c>
      <c r="X22" s="1" t="s">
        <v>1187</v>
      </c>
      <c r="AB22" s="2" t="s">
        <v>814</v>
      </c>
      <c r="AC22" s="1" t="s">
        <v>1185</v>
      </c>
      <c r="AF22" s="1" t="s">
        <v>1186</v>
      </c>
      <c r="AI22" s="1" t="s">
        <v>773</v>
      </c>
      <c r="AJ22" t="str">
        <f t="shared" ca="1" si="2"/>
        <v>ちょうを　つかまえに　　いきました。/あげはちょうを0ぴき、/もんしろちょうを0ぴき　つかまえました。/なんびきの　ちょうちょうを　つかまえましたか。</v>
      </c>
    </row>
    <row r="23" spans="1:36" ht="25.5">
      <c r="A23" s="1" t="s">
        <v>258</v>
      </c>
      <c r="B23">
        <v>21</v>
      </c>
      <c r="C23">
        <f t="shared" ca="1" si="0"/>
        <v>0.8780700046564287</v>
      </c>
      <c r="D23">
        <f t="shared" ca="1" si="3"/>
        <v>6</v>
      </c>
      <c r="E23" s="1" t="s">
        <v>347</v>
      </c>
      <c r="H23" s="1" t="s">
        <v>1193</v>
      </c>
      <c r="I23" s="1">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8</v>
      </c>
      <c r="J23" s="1" t="s">
        <v>1191</v>
      </c>
      <c r="K23" s="1" t="s">
        <v>1192</v>
      </c>
      <c r="L23" s="2" t="s">
        <v>814</v>
      </c>
      <c r="M23" s="1" t="s">
        <v>1194</v>
      </c>
      <c r="P23" s="1" t="s">
        <v>3612</v>
      </c>
      <c r="Q23" s="1">
        <f ca="1">IF($D23=1,VLOOKUP(1,INDIRECT(第1問問題レベル,0),IF(MOD(INT($C23*100),2)=1,3,2),0),IF($D23=2,VLOOKUP(2,INDIRECT(第2問問題レベル,0),IF(MOD(INT($C23*100),2)=1,3,2),0),IF($D23=3,VLOOKUP(3,INDIRECT(第3問問題レベル,0),IF(MOD(INT($C23*100),2)=1,3,2),0),IF($D23=4,VLOOKUP(4,INDIRECT(第4問問題レベル,0),IF(MOD(INT($C23*100),2)=1,3,2),0),IF($D23=5,VLOOKUP(5,INDIRECT(第5問問題レベル,0),IF(MOD(INT($C23*100),2)=1,3,2),0),IF($D23=6,VLOOKUP(6,INDIRECT(第6問問題レベル,0),IF(MOD(INT($C23*100),2)=1,3,2),0),0))))))</f>
        <v>1</v>
      </c>
      <c r="R23" s="1" t="s">
        <v>342</v>
      </c>
      <c r="S23" s="1" t="s">
        <v>1195</v>
      </c>
      <c r="T23" s="2" t="s">
        <v>814</v>
      </c>
      <c r="U23" s="1" t="s">
        <v>1196</v>
      </c>
      <c r="X23" s="1" t="s">
        <v>1197</v>
      </c>
      <c r="AA23" s="1" t="s">
        <v>1190</v>
      </c>
      <c r="AB23" s="2" t="s">
        <v>814</v>
      </c>
      <c r="AJ23" t="str">
        <f t="shared" ca="1" si="2"/>
        <v>しろい　あさがおが8こ、/あかい　あさがおが　1こ　さきました。/みんなで　なんこの　あさがおが、　さきましたか。/</v>
      </c>
    </row>
    <row r="24" spans="1:36" ht="25.5">
      <c r="A24" s="1" t="s">
        <v>258</v>
      </c>
      <c r="B24">
        <v>22</v>
      </c>
      <c r="C24">
        <f t="shared" ca="1" si="0"/>
        <v>0.55294495067658567</v>
      </c>
      <c r="D24">
        <f t="shared" ca="1" si="3"/>
        <v>18</v>
      </c>
      <c r="E24" s="1" t="s">
        <v>3613</v>
      </c>
      <c r="F24" s="1">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0</v>
      </c>
      <c r="G24" s="1" t="str">
        <f ca="1">IF(MOD(F24,10)=0,"ぽん",IF(MOD(F24,10)=1,"ぽん",IF(MOD(F24,10)=6,"ぽん",IF(MOD(F24,10)=3,"ぼん","ほん"))))</f>
        <v>ぽん</v>
      </c>
      <c r="H24" s="1" t="s">
        <v>95</v>
      </c>
      <c r="L24" s="2" t="s">
        <v>814</v>
      </c>
      <c r="M24" s="1" t="s">
        <v>1194</v>
      </c>
      <c r="P24" s="1" t="s">
        <v>3614</v>
      </c>
      <c r="Q24" s="1">
        <f ca="1">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0</v>
      </c>
      <c r="R24" s="1" t="str">
        <f ca="1">IF(MOD(Q24,10)=0,"ぽん",IF(MOD(Q24,10)=1,"ぽん",IF(MOD(Q24,10)=6,"ぽん",IF(MOD(Q24,10)=3,"ぼん","ほん"))))</f>
        <v>ぽん</v>
      </c>
      <c r="S24" s="1" t="s">
        <v>245</v>
      </c>
      <c r="T24" s="2" t="s">
        <v>814</v>
      </c>
      <c r="U24" s="1" t="s">
        <v>1204</v>
      </c>
      <c r="X24" s="1" t="s">
        <v>1205</v>
      </c>
      <c r="AA24" s="1" t="s">
        <v>1206</v>
      </c>
      <c r="AB24" s="2" t="s">
        <v>814</v>
      </c>
      <c r="AJ24" t="str">
        <f t="shared" ca="1" si="2"/>
        <v>くろい　えんぴつが　0ぽん、/あかい　えんぴつが　0ぽんあります。/えんぴつは、なんぼん　ありますか。/</v>
      </c>
    </row>
    <row r="25" spans="1:36" ht="38.25">
      <c r="A25" s="1" t="s">
        <v>258</v>
      </c>
      <c r="B25">
        <v>23</v>
      </c>
      <c r="C25">
        <f t="shared" ca="1" si="0"/>
        <v>0.35530905135738322</v>
      </c>
      <c r="D25">
        <f t="shared" ca="1" si="3"/>
        <v>28</v>
      </c>
      <c r="E25" s="1" t="s">
        <v>1209</v>
      </c>
      <c r="H25" s="1" t="s">
        <v>3615</v>
      </c>
      <c r="I25" s="1">
        <f ca="1">IF($D25=1,VLOOKUP(1,INDIRECT(第1問問題レベル,0),IF(MOD(INT($C25*100),2)=1,2,3),0),IF($D25=2,VLOOKUP(2,INDIRECT(第2問問題レベル,0),IF(MOD(INT($C25*100),2)=1,2,3),0),IF($D25=3,VLOOKUP(3,INDIRECT(第3問問題レベル,0),IF(MOD(INT($C25*100),2)=1,2,3),0),IF($D25=4,VLOOKUP(4,INDIRECT(第4問問題レベル,0),IF(MOD(INT($C25*100),2)=1,2,3),0),IF($D25=5,VLOOKUP(5,INDIRECT(第5問問題レベル,0),IF(MOD(INT($C25*100),2)=1,2,3),0),IF($D25=6,VLOOKUP(6,INDIRECT(第6問問題レベル,0),IF(MOD(INT($C25*100),2)=1,2,3),0),0))))))</f>
        <v>0</v>
      </c>
      <c r="J25" s="1" t="s">
        <v>24</v>
      </c>
      <c r="K25" s="1" t="s">
        <v>95</v>
      </c>
      <c r="L25" s="2" t="s">
        <v>814</v>
      </c>
      <c r="M25" s="1" t="s">
        <v>3616</v>
      </c>
      <c r="N25" s="1">
        <f ca="1">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0</v>
      </c>
      <c r="O25" s="1" t="s">
        <v>24</v>
      </c>
      <c r="P25" s="1" t="s">
        <v>35</v>
      </c>
      <c r="T25" s="2" t="s">
        <v>814</v>
      </c>
      <c r="U25" s="1" t="s">
        <v>1207</v>
      </c>
      <c r="X25" s="1" t="s">
        <v>1208</v>
      </c>
      <c r="AA25" s="1" t="s">
        <v>396</v>
      </c>
      <c r="AB25" s="2" t="s">
        <v>814</v>
      </c>
      <c r="AJ25" t="str">
        <f t="shared" ca="1" si="2"/>
        <v>えみさんは、きいろい　いろがみを　0まい、/みどりの　いろがみを　0まい　もっています。/えみさんは、なんまいの　いろがみを　もっていますか。/</v>
      </c>
    </row>
    <row r="26" spans="1:36" ht="25.5">
      <c r="A26" s="1" t="s">
        <v>258</v>
      </c>
      <c r="B26">
        <v>24</v>
      </c>
      <c r="C26">
        <f t="shared" ca="1" si="0"/>
        <v>0.78019132121748591</v>
      </c>
      <c r="D26">
        <f t="shared" ca="1" si="3"/>
        <v>10</v>
      </c>
      <c r="E26" s="1" t="s">
        <v>3617</v>
      </c>
      <c r="F26" s="1">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0</v>
      </c>
      <c r="G26" s="1" t="s">
        <v>1212</v>
      </c>
      <c r="H26" s="1" t="s">
        <v>95</v>
      </c>
      <c r="L26" s="2" t="s">
        <v>814</v>
      </c>
      <c r="M26" s="1" t="s">
        <v>3618</v>
      </c>
      <c r="N26" s="1">
        <f ca="1">IF($D26=1,VLOOKUP(1,INDIRECT(第1問問題レベル,0),IF(MOD(INT($C26*100),2)=1,3,2),0),IF($D26=2,VLOOKUP(2,INDIRECT(第2問問題レベル,0),IF(MOD(INT($C26*100),2)=1,3,2),0),IF($D26=3,VLOOKUP(3,INDIRECT(第3問問題レベル,0),IF(MOD(INT($C26*100),2)=1,3,2),0),IF($D26=4,VLOOKUP(4,INDIRECT(第4問問題レベル,0),IF(MOD(INT($C26*100),2)=1,3,2),0),IF($D26=5,VLOOKUP(5,INDIRECT(第5問問題レベル,0),IF(MOD(INT($C26*100),2)=1,3,2),0),IF($D26=6,VLOOKUP(6,INDIRECT(第6問問題レベル,0),IF(MOD(INT($C26*100),2)=1,3,2),0),0))))))</f>
        <v>0</v>
      </c>
      <c r="O26" s="1" t="s">
        <v>1213</v>
      </c>
      <c r="P26" s="1" t="s">
        <v>1214</v>
      </c>
      <c r="T26" s="2" t="s">
        <v>814</v>
      </c>
      <c r="U26" s="1" t="s">
        <v>1210</v>
      </c>
      <c r="X26" s="1" t="s">
        <v>1211</v>
      </c>
      <c r="AA26" s="1" t="s">
        <v>468</v>
      </c>
      <c r="AB26" s="2" t="s">
        <v>814</v>
      </c>
      <c r="AJ26" t="str">
        <f t="shared" ca="1" si="2"/>
        <v>ふゆみかんが　0こ、/なつみかんが　0こ　あります。/みかんは、ぜんぶで　なんこ　ありますか。/</v>
      </c>
    </row>
    <row r="27" spans="1:36" ht="38.25">
      <c r="A27" s="1" t="s">
        <v>258</v>
      </c>
      <c r="B27">
        <v>25</v>
      </c>
      <c r="C27">
        <f t="shared" ca="1" si="0"/>
        <v>0.20898050737363028</v>
      </c>
      <c r="D27">
        <f t="shared" ca="1" si="3"/>
        <v>35</v>
      </c>
      <c r="E27" s="1" t="s">
        <v>3619</v>
      </c>
      <c r="F27" s="1">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G27" s="1" t="s">
        <v>342</v>
      </c>
      <c r="H27" s="1" t="s">
        <v>95</v>
      </c>
      <c r="L27" s="2" t="s">
        <v>814</v>
      </c>
      <c r="M27" s="1" t="s">
        <v>3620</v>
      </c>
      <c r="N27" s="1">
        <f ca="1">IF($D27=1,VLOOKUP(1,INDIRECT(第1問問題レベル,0),IF(MOD(INT($C27*100),2)=1,3,2),0),IF($D27=2,VLOOKUP(2,INDIRECT(第2問問題レベル,0),IF(MOD(INT($C27*100),2)=1,3,2),0),IF($D27=3,VLOOKUP(3,INDIRECT(第3問問題レベル,0),IF(MOD(INT($C27*100),2)=1,3,2),0),IF($D27=4,VLOOKUP(4,INDIRECT(第4問問題レベル,0),IF(MOD(INT($C27*100),2)=1,3,2),0),IF($D27=5,VLOOKUP(5,INDIRECT(第5問問題レベル,0),IF(MOD(INT($C27*100),2)=1,3,2),0),IF($D27=6,VLOOKUP(6,INDIRECT(第6問問題レベル,0),IF(MOD(INT($C27*100),2)=1,3,2),0),0))))))</f>
        <v>0</v>
      </c>
      <c r="O27" s="1" t="s">
        <v>342</v>
      </c>
      <c r="P27" s="1" t="s">
        <v>55</v>
      </c>
      <c r="T27" s="2" t="s">
        <v>814</v>
      </c>
      <c r="U27" s="1" t="s">
        <v>1215</v>
      </c>
      <c r="X27" s="1" t="s">
        <v>1211</v>
      </c>
      <c r="AA27" s="1" t="s">
        <v>468</v>
      </c>
      <c r="AB27" s="2" t="s">
        <v>814</v>
      </c>
      <c r="AJ27" t="str">
        <f t="shared" ca="1" si="2"/>
        <v>あかい　ふうせんが　0こ、/あおい　ふうせんが　0こ　あります。/ふうせんは、ぜんぶで　なんこ　ありますか。/</v>
      </c>
    </row>
    <row r="28" spans="1:36" ht="38.25">
      <c r="A28" s="1" t="s">
        <v>258</v>
      </c>
      <c r="B28">
        <v>26</v>
      </c>
      <c r="C28">
        <f t="shared" ca="1" si="0"/>
        <v>0.57919580625299671</v>
      </c>
      <c r="D28">
        <f t="shared" ca="1" si="3"/>
        <v>17</v>
      </c>
      <c r="E28" s="1" t="s">
        <v>1216</v>
      </c>
      <c r="H28" s="1" t="s">
        <v>2680</v>
      </c>
      <c r="K28" s="1" t="s">
        <v>391</v>
      </c>
      <c r="L28" s="2" t="s">
        <v>814</v>
      </c>
      <c r="M28" s="1" t="s">
        <v>3599</v>
      </c>
      <c r="N28" s="1">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O28" s="1" t="s">
        <v>48</v>
      </c>
      <c r="P28" s="1" t="s">
        <v>3621</v>
      </c>
      <c r="Q28" s="1">
        <f ca="1">IF($D28=1,VLOOKUP(1,INDIRECT(第1問問題レベル,0),IF(MOD(INT($C28*100),2)=1,3,2),0),IF($D28=2,VLOOKUP(2,INDIRECT(第2問問題レベル,0),IF(MOD(INT($C28*100),2)=1,3,2),0),IF($D28=3,VLOOKUP(3,INDIRECT(第3問問題レベル,0),IF(MOD(INT($C28*100),2)=1,3,2),0),IF($D28=4,VLOOKUP(4,INDIRECT(第4問問題レベル,0),IF(MOD(INT($C28*100),2)=1,3,2),0),IF($D28=5,VLOOKUP(5,INDIRECT(第5問問題レベル,0),IF(MOD(INT($C28*100),2)=1,3,2),0),IF($D28=6,VLOOKUP(6,INDIRECT(第6問問題レベル,0),IF(MOD(INT($C28*100),2)=1,3,2),0),0))))))</f>
        <v>0</v>
      </c>
      <c r="R28" s="1" t="s">
        <v>48</v>
      </c>
      <c r="S28" s="1" t="s">
        <v>132</v>
      </c>
      <c r="T28" s="2" t="s">
        <v>814</v>
      </c>
      <c r="U28" s="1" t="s">
        <v>1142</v>
      </c>
      <c r="X28" s="1" t="s">
        <v>1217</v>
      </c>
      <c r="AA28" s="1" t="s">
        <v>884</v>
      </c>
      <c r="AB28" s="2" t="s">
        <v>814</v>
      </c>
      <c r="AJ28" t="str">
        <f t="shared" ca="1" si="2"/>
        <v>そうたくんは、まいにちに　ほんを　よんでいます。/きのうは　0ページ、きょうは　0ページよみました。/きのうと　きょう　あわせて　なんページ　よみましたか。/</v>
      </c>
    </row>
    <row r="29" spans="1:36" ht="38.25">
      <c r="A29" s="1" t="s">
        <v>258</v>
      </c>
      <c r="B29">
        <v>27</v>
      </c>
      <c r="C29">
        <f t="shared" ca="1" si="0"/>
        <v>0.52350630285375843</v>
      </c>
      <c r="D29">
        <f t="shared" ca="1" si="3"/>
        <v>21</v>
      </c>
      <c r="E29" s="1" t="s">
        <v>67</v>
      </c>
      <c r="H29" s="1" t="s">
        <v>1218</v>
      </c>
      <c r="I29" s="1">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0</v>
      </c>
      <c r="J29" s="1" t="s">
        <v>342</v>
      </c>
      <c r="K29" s="1" t="s">
        <v>95</v>
      </c>
      <c r="L29" s="2" t="s">
        <v>814</v>
      </c>
      <c r="M29" s="1" t="s">
        <v>1219</v>
      </c>
      <c r="N29" s="1">
        <f ca="1">IF($D29=1,VLOOKUP(1,INDIRECT(第1問問題レベル,0),IF(MOD(INT($C29*100),2)=1,3,2),0),IF($D29=2,VLOOKUP(2,INDIRECT(第2問問題レベル,0),IF(MOD(INT($C29*100),2)=1,3,2),0),IF($D29=3,VLOOKUP(3,INDIRECT(第3問問題レベル,0),IF(MOD(INT($C29*100),2)=1,3,2),0),IF($D29=4,VLOOKUP(4,INDIRECT(第4問問題レベル,0),IF(MOD(INT($C29*100),2)=1,3,2),0),IF($D29=5,VLOOKUP(5,INDIRECT(第5問問題レベル,0),IF(MOD(INT($C29*100),2)=1,3,2),0),IF($D29=6,VLOOKUP(6,INDIRECT(第6問問題レベル,0),IF(MOD(INT($C29*100),2)=1,3,2),0),0))))))</f>
        <v>0</v>
      </c>
      <c r="O29" s="1" t="s">
        <v>342</v>
      </c>
      <c r="P29" s="1" t="s">
        <v>55</v>
      </c>
      <c r="T29" s="2" t="s">
        <v>814</v>
      </c>
      <c r="U29" s="1" t="s">
        <v>298</v>
      </c>
      <c r="X29" s="1" t="s">
        <v>1220</v>
      </c>
      <c r="AA29" s="1" t="s">
        <v>468</v>
      </c>
      <c r="AB29" s="2" t="s">
        <v>814</v>
      </c>
      <c r="AJ29" t="str">
        <f t="shared" ca="1" si="2"/>
        <v>みかんが　おさらの　うえに0こ、/かごの　なかに0こ　あります。/みかんは、みんなで　なんこ　ありますか。/</v>
      </c>
    </row>
    <row r="30" spans="1:36" ht="38.25">
      <c r="A30" s="1" t="s">
        <v>258</v>
      </c>
      <c r="B30">
        <v>28</v>
      </c>
      <c r="C30">
        <f t="shared" ca="1" si="0"/>
        <v>0.26792162874647574</v>
      </c>
      <c r="D30">
        <f t="shared" ca="1" si="3"/>
        <v>33</v>
      </c>
      <c r="E30" s="1" t="s">
        <v>698</v>
      </c>
      <c r="H30" s="1" t="s">
        <v>1221</v>
      </c>
      <c r="K30" s="1" t="s">
        <v>1222</v>
      </c>
      <c r="L30" s="2" t="s">
        <v>814</v>
      </c>
      <c r="M30" s="1" t="s">
        <v>3600</v>
      </c>
      <c r="N30" s="1">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0</v>
      </c>
      <c r="O30" s="1" t="str">
        <f ca="1">IF(N30=1,"にん（ひとり）",IF(N30=2,"にん（ふたり）","にん"))</f>
        <v>にん</v>
      </c>
      <c r="P30" s="1" t="s">
        <v>3622</v>
      </c>
      <c r="Q30" s="1">
        <f ca="1">IF($D30=1,VLOOKUP(1,INDIRECT(第1問問題レベル,0),IF(MOD(INT($C30*100),2)=1,3,2),0),IF($D30=2,VLOOKUP(2,INDIRECT(第2問問題レベル,0),IF(MOD(INT($C30*100),2)=1,3,2),0),IF($D30=3,VLOOKUP(3,INDIRECT(第3問問題レベル,0),IF(MOD(INT($C30*100),2)=1,3,2),0),IF($D30=4,VLOOKUP(4,INDIRECT(第4問問題レベル,0),IF(MOD(INT($C30*100),2)=1,3,2),0),IF($D30=5,VLOOKUP(5,INDIRECT(第5問問題レベル,0),IF(MOD(INT($C30*100),2)=1,3,2),0),IF($D30=6,VLOOKUP(6,INDIRECT(第6問問題レベル,0),IF(MOD(INT($C30*100),2)=1,3,2),0),0))))))</f>
        <v>0</v>
      </c>
      <c r="R30" s="1" t="str">
        <f ca="1">IF(Q30=1,"にん（ひとり）",IF(Q30=2,"にん（ふたり）","にん"))</f>
        <v>にん</v>
      </c>
      <c r="S30" s="1" t="s">
        <v>1223</v>
      </c>
      <c r="T30" s="2" t="s">
        <v>814</v>
      </c>
      <c r="U30" s="1" t="s">
        <v>1224</v>
      </c>
      <c r="X30" s="1" t="s">
        <v>1225</v>
      </c>
      <c r="AA30" s="1" t="s">
        <v>1226</v>
      </c>
      <c r="AB30" s="2" t="s">
        <v>814</v>
      </c>
      <c r="AJ30" t="str">
        <f t="shared" ca="1" si="2"/>
        <v>こうえんで　こどもが　あそんで　います。/おとこのこが　0にん、おんなのこが　0にん　です。/こどもは、みんなで　なんにん　あそんで　いますか。/</v>
      </c>
    </row>
    <row r="31" spans="1:36" ht="25.5">
      <c r="A31" s="1" t="s">
        <v>258</v>
      </c>
      <c r="B31">
        <v>29</v>
      </c>
      <c r="C31">
        <f t="shared" ca="1" si="0"/>
        <v>0.3974060397299416</v>
      </c>
      <c r="D31">
        <f t="shared" ca="1" si="3"/>
        <v>27</v>
      </c>
      <c r="E31" s="1" t="s">
        <v>3600</v>
      </c>
      <c r="F31" s="1">
        <f ca="1">IF($D31=1,VLOOKUP(1,INDIRECT(第1問問題レベル,0),IF(MOD(INT($C31*100),2)=1,2,3),0),IF($D31=2,VLOOKUP(2,INDIRECT(第2問問題レベル,0),IF(MOD(INT($C31*100),2)=1,2,3),0),IF($D31=3,VLOOKUP(3,INDIRECT(第3問問題レベル,0),IF(MOD(INT($C31*100),2)=1,2,3),0),IF($D31=4,VLOOKUP(4,INDIRECT(第4問問題レベル,0),IF(MOD(INT($C31*100),2)=1,2,3),0),IF($D31=5,VLOOKUP(5,INDIRECT(第5問問題レベル,0),IF(MOD(INT($C31*100),2)=1,2,3),0),IF($D31=6,VLOOKUP(6,INDIRECT(第6問問題レベル,0),IF(MOD(INT($C31*100),2)=1,2,3),0),0))))))</f>
        <v>0</v>
      </c>
      <c r="G31" s="1" t="str">
        <f ca="1">IF(F31=1,"にん（ひとり）",IF(F31=2,"にん（ふたり）","にん"))</f>
        <v>にん</v>
      </c>
      <c r="H31" s="1" t="s">
        <v>1230</v>
      </c>
      <c r="L31" s="2" t="s">
        <v>814</v>
      </c>
      <c r="M31" s="1" t="s">
        <v>3601</v>
      </c>
      <c r="N31" s="1">
        <f ca="1">IF($D31=1,VLOOKUP(1,INDIRECT(第1問問題レベル,0),IF(MOD(INT($C31*100),2)=1,3,2),0),IF($D31=2,VLOOKUP(2,INDIRECT(第2問問題レベル,0),IF(MOD(INT($C31*100),2)=1,3,2),0),IF($D31=3,VLOOKUP(3,INDIRECT(第3問問題レベル,0),IF(MOD(INT($C31*100),2)=1,3,2),0),IF($D31=4,VLOOKUP(4,INDIRECT(第4問問題レベル,0),IF(MOD(INT($C31*100),2)=1,3,2),0),IF($D31=5,VLOOKUP(5,INDIRECT(第5問問題レベル,0),IF(MOD(INT($C31*100),2)=1,3,2),0),IF($D31=6,VLOOKUP(6,INDIRECT(第6問問題レベル,0),IF(MOD(INT($C31*100),2)=1,3,2),0),0))))))</f>
        <v>0</v>
      </c>
      <c r="O31" s="1" t="str">
        <f ca="1">IF(N31=1,"にん（ひとり）",IF(N31=2,"にん（ふたり）","にん"))</f>
        <v>にん</v>
      </c>
      <c r="P31" s="1" t="s">
        <v>400</v>
      </c>
      <c r="S31" s="1" t="s">
        <v>1231</v>
      </c>
      <c r="T31" s="2" t="s">
        <v>814</v>
      </c>
      <c r="U31" s="1" t="s">
        <v>1227</v>
      </c>
      <c r="X31" s="1" t="s">
        <v>1228</v>
      </c>
      <c r="AA31" s="1" t="s">
        <v>1229</v>
      </c>
      <c r="AB31" s="2" t="s">
        <v>814</v>
      </c>
      <c r="AJ31" t="str">
        <f t="shared" ca="1" si="2"/>
        <v>おとこのこが　0にんと、/おんなのこが　0にん　なわとびを　しています。/みんなで　なんにん　なわとびを　していますか。/</v>
      </c>
    </row>
    <row r="32" spans="1:36" ht="25.5">
      <c r="A32" s="1" t="s">
        <v>258</v>
      </c>
      <c r="B32">
        <v>30</v>
      </c>
      <c r="C32">
        <f t="shared" ca="1" si="0"/>
        <v>0.71854949054702832</v>
      </c>
      <c r="D32">
        <f t="shared" ca="1" si="3"/>
        <v>14</v>
      </c>
      <c r="E32" s="1" t="s">
        <v>3623</v>
      </c>
      <c r="F32" s="1">
        <f ca="1">IF($D32=1,VLOOKUP(1,INDIRECT(第1問問題レベル,0),IF(MOD(INT($C32*100),2)=1,2,3),0),IF($D32=2,VLOOKUP(2,INDIRECT(第2問問題レベル,0),IF(MOD(INT($C32*100),2)=1,2,3),0),IF($D32=3,VLOOKUP(3,INDIRECT(第3問問題レベル,0),IF(MOD(INT($C32*100),2)=1,2,3),0),IF($D32=4,VLOOKUP(4,INDIRECT(第4問問題レベル,0),IF(MOD(INT($C32*100),2)=1,2,3),0),IF($D32=5,VLOOKUP(5,INDIRECT(第5問問題レベル,0),IF(MOD(INT($C32*100),2)=1,2,3),0),IF($D32=6,VLOOKUP(6,INDIRECT(第6問問題レベル,0),IF(MOD(INT($C32*100),2)=1,2,3),0),0))))))</f>
        <v>0</v>
      </c>
      <c r="G32" s="1" t="str">
        <f ca="1">IF(MOD(F32,10)=0,"ぴき",IF(MOD(F32,10)=1,"ぴき",IF(MOD(F32,10)=6,"ぴき",IF(MOD(F32,10)=3,"びき","ひき"))))</f>
        <v>ぴき</v>
      </c>
      <c r="H32" s="1" t="s">
        <v>1233</v>
      </c>
      <c r="L32" s="2" t="s">
        <v>814</v>
      </c>
      <c r="M32" s="1" t="s">
        <v>3624</v>
      </c>
      <c r="N32" s="1">
        <f ca="1">IF($D32=1,VLOOKUP(1,INDIRECT(第1問問題レベル,0),IF(MOD(INT($C32*100),2)=1,3,2),0),IF($D32=2,VLOOKUP(2,INDIRECT(第2問問題レベル,0),IF(MOD(INT($C32*100),2)=1,3,2),0),IF($D32=3,VLOOKUP(3,INDIRECT(第3問問題レベル,0),IF(MOD(INT($C32*100),2)=1,3,2),0),IF($D32=4,VLOOKUP(4,INDIRECT(第4問問題レベル,0),IF(MOD(INT($C32*100),2)=1,3,2),0),IF($D32=5,VLOOKUP(5,INDIRECT(第5問問題レベル,0),IF(MOD(INT($C32*100),2)=1,3,2),0),IF($D32=6,VLOOKUP(6,INDIRECT(第6問問題レベル,0),IF(MOD(INT($C32*100),2)=1,3,2),0),0))))))</f>
        <v>0</v>
      </c>
      <c r="O32" s="1" t="str">
        <f ca="1">IF(MOD(N32,10)=0,"ぴき",IF(MOD(N32,10)=1,"ぴき",IF(MOD(N32,10)=6,"ぴき",IF(MOD(N32,10)=3,"びき","ひき"))))</f>
        <v>ぴき</v>
      </c>
      <c r="P32" s="1" t="s">
        <v>54</v>
      </c>
      <c r="T32" s="2" t="s">
        <v>814</v>
      </c>
      <c r="U32" s="1" t="s">
        <v>514</v>
      </c>
      <c r="X32" s="1" t="s">
        <v>1232</v>
      </c>
      <c r="AA32" s="1" t="s">
        <v>296</v>
      </c>
      <c r="AB32" s="2" t="s">
        <v>814</v>
      </c>
      <c r="AJ32" t="str">
        <f t="shared" ca="1" si="2"/>
        <v>おやがめが　0ぴき、/こがめが　0ぴき　います。/かめは、なんびき　いますか。/</v>
      </c>
    </row>
    <row r="33" spans="1:36" ht="38.25">
      <c r="A33" s="1" t="s">
        <v>258</v>
      </c>
      <c r="B33">
        <v>31</v>
      </c>
      <c r="C33">
        <f t="shared" ca="1" si="0"/>
        <v>7.927064979112397E-2</v>
      </c>
      <c r="D33">
        <f t="shared" ca="1" si="3"/>
        <v>38</v>
      </c>
      <c r="E33" s="1" t="s">
        <v>3600</v>
      </c>
      <c r="F33" s="1">
        <f ca="1">IF($D33=1,VLOOKUP(1,INDIRECT(第1問問題レベル,0),IF(MOD(INT($C33*100),2)=1,2,3),0),IF($D33=2,VLOOKUP(2,INDIRECT(第2問問題レベル,0),IF(MOD(INT($C33*100),2)=1,2,3),0),IF($D33=3,VLOOKUP(3,INDIRECT(第3問問題レベル,0),IF(MOD(INT($C33*100),2)=1,2,3),0),IF($D33=4,VLOOKUP(4,INDIRECT(第4問問題レベル,0),IF(MOD(INT($C33*100),2)=1,2,3),0),IF($D33=5,VLOOKUP(5,INDIRECT(第5問問題レベル,0),IF(MOD(INT($C33*100),2)=1,2,3),0),IF($D33=6,VLOOKUP(6,INDIRECT(第6問問題レベル,0),IF(MOD(INT($C33*100),2)=1,2,3),0),0))))))</f>
        <v>0</v>
      </c>
      <c r="G33" s="1" t="str">
        <f ca="1">IF(F33=1,"にん（ひとり）",IF(F33=2,"にん（ふたり）","にん"))</f>
        <v>にん</v>
      </c>
      <c r="H33" s="1" t="s">
        <v>95</v>
      </c>
      <c r="L33" s="2" t="s">
        <v>814</v>
      </c>
      <c r="M33" s="1" t="s">
        <v>3601</v>
      </c>
      <c r="N33" s="1">
        <f ca="1">IF($D33=1,VLOOKUP(1,INDIRECT(第1問問題レベル,0),IF(MOD(INT($C33*100),2)=1,3,2),0),IF($D33=2,VLOOKUP(2,INDIRECT(第2問問題レベル,0),IF(MOD(INT($C33*100),2)=1,3,2),0),IF($D33=3,VLOOKUP(3,INDIRECT(第3問問題レベル,0),IF(MOD(INT($C33*100),2)=1,3,2),0),IF($D33=4,VLOOKUP(4,INDIRECT(第4問問題レベル,0),IF(MOD(INT($C33*100),2)=1,3,2),0),IF($D33=5,VLOOKUP(5,INDIRECT(第5問問題レベル,0),IF(MOD(INT($C33*100),2)=1,3,2),0),IF($D33=6,VLOOKUP(6,INDIRECT(第6問問題レベル,0),IF(MOD(INT($C33*100),2)=1,3,2),0),0))))))</f>
        <v>0</v>
      </c>
      <c r="O33" s="1" t="str">
        <f ca="1">IF(N33=1,"にん（ひとり）",IF(N33=2,"にん（ふたり）","にん"))</f>
        <v>にん</v>
      </c>
      <c r="P33" s="1" t="s">
        <v>1240</v>
      </c>
      <c r="T33" s="2" t="s">
        <v>814</v>
      </c>
      <c r="U33" s="1" t="s">
        <v>1238</v>
      </c>
      <c r="X33" s="1" t="s">
        <v>1239</v>
      </c>
      <c r="AA33" s="1" t="s">
        <v>1237</v>
      </c>
      <c r="AB33" s="2" t="s">
        <v>814</v>
      </c>
      <c r="AC33" s="1" t="s">
        <v>1234</v>
      </c>
      <c r="AF33" s="1" t="s">
        <v>1235</v>
      </c>
      <c r="AI33" s="1" t="s">
        <v>1236</v>
      </c>
      <c r="AJ33" t="str">
        <f t="shared" ca="1" si="2"/>
        <v>おとこのこが　0にん、/おんなのこが　0にん　います。/ひとりに　１まいずつ　おりがみを　くばります。/おりがみは、なんまい　いりますか。</v>
      </c>
    </row>
    <row r="34" spans="1:36" ht="38.25">
      <c r="A34" s="1" t="s">
        <v>258</v>
      </c>
      <c r="B34">
        <v>32</v>
      </c>
      <c r="C34">
        <f t="shared" ca="1" si="0"/>
        <v>0.49298320421715569</v>
      </c>
      <c r="D34">
        <f t="shared" ca="1" si="3"/>
        <v>23</v>
      </c>
      <c r="E34" s="1" t="s">
        <v>1243</v>
      </c>
      <c r="H34" s="1" t="s">
        <v>3625</v>
      </c>
      <c r="I34" s="1">
        <f ca="1">IF($D34=1,VLOOKUP(1,INDIRECT(第1問問題レベル,0),IF(MOD(INT($C34*100),2)=1,2,3),0),IF($D34=2,VLOOKUP(2,INDIRECT(第2問問題レベル,0),IF(MOD(INT($C34*100),2)=1,2,3),0),IF($D34=3,VLOOKUP(3,INDIRECT(第3問問題レベル,0),IF(MOD(INT($C34*100),2)=1,2,3),0),IF($D34=4,VLOOKUP(4,INDIRECT(第4問問題レベル,0),IF(MOD(INT($C34*100),2)=1,2,3),0),IF($D34=5,VLOOKUP(5,INDIRECT(第5問問題レベル,0),IF(MOD(INT($C34*100),2)=1,2,3),0),IF($D34=6,VLOOKUP(6,INDIRECT(第6問問題レベル,0),IF(MOD(INT($C34*100),2)=1,2,3),0),0))))))</f>
        <v>0</v>
      </c>
      <c r="J34" s="1" t="str">
        <f ca="1">IF(MOD(I34,10)=0,"ぴき",IF(MOD(I34,10)=1,"ぴき",IF(MOD(I34,10)=6,"ぴき",IF(MOD(I34,10)=3,"びき","ひき"))))</f>
        <v>ぴき</v>
      </c>
      <c r="K34" s="1" t="s">
        <v>95</v>
      </c>
      <c r="L34" s="2" t="s">
        <v>814</v>
      </c>
      <c r="M34" s="1" t="s">
        <v>3626</v>
      </c>
      <c r="N34" s="1">
        <f ca="1">IF($D34=1,VLOOKUP(1,INDIRECT(第1問問題レベル,0),IF(MOD(INT($C34*100),2)=1,3,2),0),IF($D34=2,VLOOKUP(2,INDIRECT(第2問問題レベル,0),IF(MOD(INT($C34*100),2)=1,3,2),0),IF($D34=3,VLOOKUP(3,INDIRECT(第3問問題レベル,0),IF(MOD(INT($C34*100),2)=1,3,2),0),IF($D34=4,VLOOKUP(4,INDIRECT(第4問問題レベル,0),IF(MOD(INT($C34*100),2)=1,3,2),0),IF($D34=5,VLOOKUP(5,INDIRECT(第5問問題レベル,0),IF(MOD(INT($C34*100),2)=1,3,2),0),IF($D34=6,VLOOKUP(6,INDIRECT(第6問問題レベル,0),IF(MOD(INT($C34*100),2)=1,3,2),0),0))))))</f>
        <v>0</v>
      </c>
      <c r="O34" s="1" t="str">
        <f ca="1">IF(MOD(N34,10)=0,"ぴき",IF(MOD(N34,10)=1,"ぴき",IF(MOD(N34,10)=6,"ぴき",IF(MOD(N34,10)=3,"びき","ひき"))))</f>
        <v>ぴき</v>
      </c>
      <c r="P34" s="1" t="s">
        <v>1240</v>
      </c>
      <c r="T34" s="2" t="s">
        <v>814</v>
      </c>
      <c r="U34" s="1" t="s">
        <v>1241</v>
      </c>
      <c r="X34" s="1" t="s">
        <v>1242</v>
      </c>
      <c r="AA34" s="1" t="s">
        <v>296</v>
      </c>
      <c r="AB34" s="2" t="s">
        <v>814</v>
      </c>
      <c r="AJ34" t="str">
        <f t="shared" ca="1" si="2"/>
        <v>すいそうに　めだかが　0ぴき、/バケツに　0ぴき　います。/めだかは、みんなで　なんびき　いますか。/</v>
      </c>
    </row>
    <row r="35" spans="1:36" ht="25.5">
      <c r="A35" s="1" t="s">
        <v>258</v>
      </c>
      <c r="B35">
        <v>33</v>
      </c>
      <c r="C35">
        <f t="shared" ca="1" si="0"/>
        <v>0.80881541397748669</v>
      </c>
      <c r="D35">
        <f t="shared" ca="1" si="3"/>
        <v>9</v>
      </c>
      <c r="E35" s="1" t="s">
        <v>1246</v>
      </c>
      <c r="H35" s="1" t="s">
        <v>3627</v>
      </c>
      <c r="I35" s="1">
        <f ca="1">IF($D35=1,VLOOKUP(1,INDIRECT(第1問問題レベル,0),IF(MOD(INT($C35*100),2)=1,2,3),0),IF($D35=2,VLOOKUP(2,INDIRECT(第2問問題レベル,0),IF(MOD(INT($C35*100),2)=1,2,3),0),IF($D35=3,VLOOKUP(3,INDIRECT(第3問問題レベル,0),IF(MOD(INT($C35*100),2)=1,2,3),0),IF($D35=4,VLOOKUP(4,INDIRECT(第4問問題レベル,0),IF(MOD(INT($C35*100),2)=1,2,3),0),IF($D35=5,VLOOKUP(5,INDIRECT(第5問問題レベル,0),IF(MOD(INT($C35*100),2)=1,2,3),0),IF($D35=6,VLOOKUP(6,INDIRECT(第6問問題レベル,0),IF(MOD(INT($C35*100),2)=1,2,3),0),0))))))</f>
        <v>0</v>
      </c>
      <c r="J35" s="1" t="str">
        <f ca="1">IF(MOD(I35,10)=0,"ぴき",IF(MOD(I35,10)=1,"ぴき",IF(MOD(I35,10)=6,"ぴき",IF(MOD(I35,10)=3,"びき","ひき"))))</f>
        <v>ぴき</v>
      </c>
      <c r="K35" s="1" t="s">
        <v>1245</v>
      </c>
      <c r="L35" s="2" t="s">
        <v>814</v>
      </c>
      <c r="M35" s="1" t="s">
        <v>3628</v>
      </c>
      <c r="N35" s="1">
        <f ca="1">IF($D35=1,VLOOKUP(1,INDIRECT(第1問問題レベル,0),IF(MOD(INT($C35*100),2)=1,3,2),0),IF($D35=2,VLOOKUP(2,INDIRECT(第2問問題レベル,0),IF(MOD(INT($C35*100),2)=1,3,2),0),IF($D35=3,VLOOKUP(3,INDIRECT(第3問問題レベル,0),IF(MOD(INT($C35*100),2)=1,3,2),0),IF($D35=4,VLOOKUP(4,INDIRECT(第4問問題レベル,0),IF(MOD(INT($C35*100),2)=1,3,2),0),IF($D35=5,VLOOKUP(5,INDIRECT(第5問問題レベル,0),IF(MOD(INT($C35*100),2)=1,3,2),0),IF($D35=6,VLOOKUP(6,INDIRECT(第6問問題レベル,0),IF(MOD(INT($C35*100),2)=1,3,2),0),0))))))</f>
        <v>0</v>
      </c>
      <c r="O35" s="1" t="str">
        <f ca="1">IF(MOD(N35,10)=0,"ぴき",IF(MOD(N35,10)=1,"ぴき",IF(MOD(N35,10)=6,"ぴき",IF(MOD(N35,10)=3,"びき","ひき"))))</f>
        <v>ぴき</v>
      </c>
      <c r="P35" s="1" t="s">
        <v>54</v>
      </c>
      <c r="T35" s="2" t="s">
        <v>814</v>
      </c>
      <c r="U35" s="1" t="s">
        <v>1244</v>
      </c>
      <c r="X35" s="1" t="s">
        <v>1232</v>
      </c>
      <c r="AA35" s="1" t="s">
        <v>296</v>
      </c>
      <c r="AB35" s="2" t="s">
        <v>814</v>
      </c>
      <c r="AJ35" t="str">
        <f t="shared" ca="1" si="2"/>
        <v>いけのなかに　かえるが　0ぴき、/いけの　まわりに　0ぴき　います。/かえるは、なんびき　いますか。/</v>
      </c>
    </row>
    <row r="36" spans="1:36" ht="38.25">
      <c r="A36" s="1" t="s">
        <v>258</v>
      </c>
      <c r="B36">
        <v>34</v>
      </c>
      <c r="C36">
        <f t="shared" ca="1" si="0"/>
        <v>0.29295499543788406</v>
      </c>
      <c r="D36">
        <f t="shared" ca="1" si="3"/>
        <v>31</v>
      </c>
      <c r="E36" s="1" t="s">
        <v>1252</v>
      </c>
      <c r="H36" s="1" t="s">
        <v>1253</v>
      </c>
      <c r="K36" s="1" t="s">
        <v>1254</v>
      </c>
      <c r="L36" s="2" t="s">
        <v>814</v>
      </c>
      <c r="M36" s="1" t="s">
        <v>226</v>
      </c>
      <c r="N36" s="1">
        <f t="shared" ref="N36:N41" ca="1" si="5">IF($D36=1,VLOOKUP(1,INDIRECT(第1問問題レベル,0),IF(MOD(INT($C36*100),2)=1,2,3),0),IF($D36=2,VLOOKUP(2,INDIRECT(第2問問題レベル,0),IF(MOD(INT($C36*100),2)=1,2,3),0),IF($D36=3,VLOOKUP(3,INDIRECT(第3問問題レベル,0),IF(MOD(INT($C36*100),2)=1,2,3),0),IF($D36=4,VLOOKUP(4,INDIRECT(第4問問題レベル,0),IF(MOD(INT($C36*100),2)=1,2,3),0),IF($D36=5,VLOOKUP(5,INDIRECT(第5問問題レベル,0),IF(MOD(INT($C36*100),2)=1,2,3),0),IF($D36=6,VLOOKUP(6,INDIRECT(第6問問題レベル,0),IF(MOD(INT($C36*100),2)=1,2,3),0),0))))))</f>
        <v>0</v>
      </c>
      <c r="O36" s="1" t="str">
        <f ca="1">IF(MOD(N36,10)=0,"ぴき",IF(MOD(N36,10)=1,"ぴき",IF(MOD(N36,10)=6,"ぴき",IF(MOD(N36,10)=3,"びき","ひき"))))</f>
        <v>ぴき</v>
      </c>
      <c r="P36" s="1" t="s">
        <v>1233</v>
      </c>
      <c r="T36" s="2" t="s">
        <v>814</v>
      </c>
      <c r="U36" s="1" t="s">
        <v>1255</v>
      </c>
      <c r="V36" s="1">
        <f t="shared" ref="V36:V41" ca="1" si="6">IF($D36=1,VLOOKUP(1,INDIRECT(第1問問題レベル,0),IF(MOD(INT($C36*100),2)=1,3,2),0),IF($D36=2,VLOOKUP(2,INDIRECT(第2問問題レベル,0),IF(MOD(INT($C36*100),2)=1,3,2),0),IF($D36=3,VLOOKUP(3,INDIRECT(第3問問題レベル,0),IF(MOD(INT($C36*100),2)=1,3,2),0),IF($D36=4,VLOOKUP(4,INDIRECT(第4問問題レベル,0),IF(MOD(INT($C36*100),2)=1,3,2),0),IF($D36=5,VLOOKUP(5,INDIRECT(第5問問題レベル,0),IF(MOD(INT($C36*100),2)=1,3,2),0),IF($D36=6,VLOOKUP(6,INDIRECT(第6問問題レベル,0),IF(MOD(INT($C36*100),2)=1,3,2),0),0))))))</f>
        <v>0</v>
      </c>
      <c r="W36" s="1" t="str">
        <f ca="1">IF(MOD(V36,10)=0,"ぴき",IF(MOD(V36,10)=1,"ぴき",IF(MOD(V36,10)=6,"ぴき",IF(MOD(V36,10)=3,"びき","ひき"))))</f>
        <v>ぴき</v>
      </c>
      <c r="X36" s="1" t="s">
        <v>1256</v>
      </c>
      <c r="AB36" s="2" t="s">
        <v>814</v>
      </c>
      <c r="AC36" s="1" t="s">
        <v>1257</v>
      </c>
      <c r="AF36" s="1" t="s">
        <v>1258</v>
      </c>
      <c r="AI36" s="1" t="s">
        <v>1259</v>
      </c>
      <c r="AJ36" t="str">
        <f t="shared" ca="1" si="2"/>
        <v>こうたくんと　まりさんは、むしとりに　いきました。/こうたくんは、0ぴき、/まりさんは、0ぴき　つかまえました。/ふたりで　なんびき　つかまえ　ましたか。</v>
      </c>
    </row>
    <row r="37" spans="1:36" ht="25.5">
      <c r="A37" s="1" t="s">
        <v>258</v>
      </c>
      <c r="B37">
        <v>35</v>
      </c>
      <c r="C37">
        <f t="shared" ca="1" si="0"/>
        <v>0.98683292779381049</v>
      </c>
      <c r="D37">
        <f t="shared" ca="1" si="3"/>
        <v>1</v>
      </c>
      <c r="E37" s="1" t="s">
        <v>1260</v>
      </c>
      <c r="H37" s="1" t="s">
        <v>1261</v>
      </c>
      <c r="K37" s="1" t="s">
        <v>931</v>
      </c>
      <c r="L37" s="2" t="s">
        <v>814</v>
      </c>
      <c r="M37" s="1" t="s">
        <v>3629</v>
      </c>
      <c r="N37" s="1">
        <f t="shared" ca="1" si="5"/>
        <v>1</v>
      </c>
      <c r="O37" s="1" t="s">
        <v>342</v>
      </c>
      <c r="P37" s="1" t="s">
        <v>95</v>
      </c>
      <c r="T37" s="2" t="s">
        <v>814</v>
      </c>
      <c r="U37" s="1" t="s">
        <v>3630</v>
      </c>
      <c r="V37" s="1">
        <f t="shared" ca="1" si="6"/>
        <v>19</v>
      </c>
      <c r="W37" s="1" t="s">
        <v>342</v>
      </c>
      <c r="X37" s="1" t="s">
        <v>1262</v>
      </c>
      <c r="AB37" s="2" t="s">
        <v>814</v>
      </c>
      <c r="AC37" s="1" t="s">
        <v>1263</v>
      </c>
      <c r="AF37" s="1" t="s">
        <v>1264</v>
      </c>
      <c r="AI37" s="1" t="s">
        <v>1265</v>
      </c>
      <c r="AJ37" t="str">
        <f t="shared" ca="1" si="2"/>
        <v>かいを　とりに　いきました。/あさりを　1こ、/はまぐりを　19こ　とりました。/ぜんぶで　なんこの　かいを　とりましたか。</v>
      </c>
    </row>
    <row r="38" spans="1:36" ht="38.25">
      <c r="A38" s="1" t="s">
        <v>258</v>
      </c>
      <c r="B38">
        <v>36</v>
      </c>
      <c r="C38">
        <f t="shared" ca="1" si="0"/>
        <v>0.92864295702870192</v>
      </c>
      <c r="D38">
        <f t="shared" ca="1" si="3"/>
        <v>4</v>
      </c>
      <c r="E38" s="1" t="s">
        <v>1266</v>
      </c>
      <c r="H38" s="1" t="s">
        <v>1267</v>
      </c>
      <c r="L38" s="2" t="s">
        <v>814</v>
      </c>
      <c r="M38" s="1" t="s">
        <v>3631</v>
      </c>
      <c r="N38" s="1">
        <f t="shared" ca="1" si="5"/>
        <v>4</v>
      </c>
      <c r="O38" s="1" t="str">
        <f ca="1">IF(MOD(N38,10)=0,"ぴき",IF(MOD(N38,10)=1,"ぴき",IF(MOD(N38,10)=6,"ぴき",IF(MOD(N38,10)=3,"びき","ひき"))))</f>
        <v>ひき</v>
      </c>
      <c r="P38" s="1" t="s">
        <v>1233</v>
      </c>
      <c r="T38" s="2" t="s">
        <v>814</v>
      </c>
      <c r="U38" s="1" t="s">
        <v>3632</v>
      </c>
      <c r="V38" s="1">
        <f t="shared" ca="1" si="6"/>
        <v>8</v>
      </c>
      <c r="W38" s="1" t="str">
        <f ca="1">IF(MOD(V38,10)=0,"ぴき",IF(MOD(V38,10)=1,"ぴき",IF(MOD(V38,10)=6,"ぴき",IF(MOD(V38,10)=3,"びき","ひき"))))</f>
        <v>ひき</v>
      </c>
      <c r="X38" s="1" t="s">
        <v>63</v>
      </c>
      <c r="AB38" s="2" t="s">
        <v>814</v>
      </c>
      <c r="AC38" s="1" t="s">
        <v>1268</v>
      </c>
      <c r="AF38" s="1" t="s">
        <v>1269</v>
      </c>
      <c r="AI38" s="1" t="s">
        <v>1270</v>
      </c>
      <c r="AJ38" t="str">
        <f t="shared" ca="1" si="2"/>
        <v>さかなつりに　いきました。/たいを　4ひき、/あじを　8ひき　つりました。/ぜんぶで　なんびきの　さかなを　つりましたか。</v>
      </c>
    </row>
    <row r="39" spans="1:36" ht="38.25">
      <c r="A39" s="1" t="s">
        <v>258</v>
      </c>
      <c r="B39">
        <v>37</v>
      </c>
      <c r="C39">
        <f t="shared" ca="1" si="0"/>
        <v>0.92972384173849343</v>
      </c>
      <c r="D39">
        <f t="shared" ca="1" si="3"/>
        <v>3</v>
      </c>
      <c r="E39" s="1" t="s">
        <v>1271</v>
      </c>
      <c r="H39" s="1" t="s">
        <v>1272</v>
      </c>
      <c r="K39" s="1" t="s">
        <v>1273</v>
      </c>
      <c r="L39" s="2" t="s">
        <v>814</v>
      </c>
      <c r="M39" s="1" t="s">
        <v>3633</v>
      </c>
      <c r="N39" s="1">
        <f t="shared" ca="1" si="5"/>
        <v>3</v>
      </c>
      <c r="O39" s="1" t="str">
        <f ca="1">IF(MOD(N39,10)=0,"ぴき",IF(MOD(N39,10)=1,"ぴき",IF(MOD(N39,10)=6,"ぴき",IF(MOD(N39,10)=3,"びき","ひき"))))</f>
        <v>びき</v>
      </c>
      <c r="P39" s="1" t="s">
        <v>95</v>
      </c>
      <c r="T39" s="2" t="s">
        <v>814</v>
      </c>
      <c r="U39" s="1" t="s">
        <v>3634</v>
      </c>
      <c r="V39" s="1">
        <f t="shared" ca="1" si="6"/>
        <v>9</v>
      </c>
      <c r="W39" s="1" t="str">
        <f ca="1">IF(MOD(V39,10)=0,"ぴき",IF(MOD(V39,10)=1,"ぴき",IF(MOD(V39,10)=6,"ぴき",IF(MOD(V39,10)=3,"びき","ひき"))))</f>
        <v>ひき</v>
      </c>
      <c r="X39" s="1" t="s">
        <v>68</v>
      </c>
      <c r="AB39" s="2" t="s">
        <v>814</v>
      </c>
      <c r="AC39" s="1" t="s">
        <v>1274</v>
      </c>
      <c r="AF39" s="1" t="s">
        <v>1275</v>
      </c>
      <c r="AI39" s="1" t="s">
        <v>1276</v>
      </c>
      <c r="AJ39" t="str">
        <f t="shared" ca="1" si="2"/>
        <v>きんぎょすくいを　しました。/あかいきんぎょを　3びき、/くろい　きんぎょを　9ひき　すくいました。/ぜんぶで　なんびきの　きんぎょを　すくいましたか。</v>
      </c>
    </row>
    <row r="40" spans="1:36" ht="38.25">
      <c r="A40" s="1" t="s">
        <v>258</v>
      </c>
      <c r="B40">
        <v>38</v>
      </c>
      <c r="C40">
        <f t="shared" ca="1" si="0"/>
        <v>0.27499583228463043</v>
      </c>
      <c r="D40">
        <f t="shared" ca="1" si="3"/>
        <v>32</v>
      </c>
      <c r="E40" s="1" t="s">
        <v>1277</v>
      </c>
      <c r="H40" s="1" t="s">
        <v>1278</v>
      </c>
      <c r="K40" s="1" t="s">
        <v>645</v>
      </c>
      <c r="L40" s="2" t="s">
        <v>814</v>
      </c>
      <c r="M40" s="1" t="s">
        <v>1100</v>
      </c>
      <c r="N40" s="1">
        <f t="shared" ca="1" si="5"/>
        <v>0</v>
      </c>
      <c r="O40" s="1" t="str">
        <f ca="1">IF(N40=1,"にん（ひとり）",IF(N40=2,"にん（ふたり）","にん"))</f>
        <v>にん</v>
      </c>
      <c r="P40" s="1" t="s">
        <v>95</v>
      </c>
      <c r="T40" s="2" t="s">
        <v>814</v>
      </c>
      <c r="U40" s="1" t="s">
        <v>3635</v>
      </c>
      <c r="V40" s="1">
        <f t="shared" ca="1" si="6"/>
        <v>0</v>
      </c>
      <c r="W40" s="1" t="str">
        <f ca="1">IF(V40=1,"にん（ひとり）",IF(V40=2,"にん（ふたり）","にん"))</f>
        <v>にん</v>
      </c>
      <c r="X40" s="1" t="s">
        <v>22</v>
      </c>
      <c r="AB40" s="2" t="s">
        <v>814</v>
      </c>
      <c r="AC40" s="1" t="s">
        <v>1279</v>
      </c>
      <c r="AF40" s="1" t="s">
        <v>1280</v>
      </c>
      <c r="AI40" s="1" t="s">
        <v>296</v>
      </c>
      <c r="AJ40" t="str">
        <f t="shared" ca="1" si="2"/>
        <v>くるまが　２だい　あります。/１だいには、0にん、/もう　１だいには　0にん　のっています。/くるまに　のっている　ひとは　なんにん　いますか。</v>
      </c>
    </row>
    <row r="41" spans="1:36" ht="38.25">
      <c r="A41" s="1" t="s">
        <v>258</v>
      </c>
      <c r="B41">
        <v>39</v>
      </c>
      <c r="C41">
        <f t="shared" ca="1" si="0"/>
        <v>0.31000697217434736</v>
      </c>
      <c r="D41">
        <f t="shared" ca="1" si="3"/>
        <v>30</v>
      </c>
      <c r="E41" s="1" t="s">
        <v>1281</v>
      </c>
      <c r="H41" s="1" t="s">
        <v>1282</v>
      </c>
      <c r="K41" s="1" t="s">
        <v>1267</v>
      </c>
      <c r="L41" s="2" t="s">
        <v>814</v>
      </c>
      <c r="M41" s="1" t="s">
        <v>3636</v>
      </c>
      <c r="N41" s="1">
        <f t="shared" ca="1" si="5"/>
        <v>0</v>
      </c>
      <c r="O41" s="1" t="s">
        <v>1101</v>
      </c>
      <c r="P41" s="1" t="s">
        <v>95</v>
      </c>
      <c r="T41" s="2" t="s">
        <v>814</v>
      </c>
      <c r="U41" s="1" t="s">
        <v>3637</v>
      </c>
      <c r="V41" s="1">
        <f t="shared" ca="1" si="6"/>
        <v>0</v>
      </c>
      <c r="W41" s="1" t="s">
        <v>24</v>
      </c>
      <c r="X41" s="1" t="s">
        <v>87</v>
      </c>
      <c r="AB41" s="2" t="s">
        <v>814</v>
      </c>
      <c r="AC41" s="1" t="s">
        <v>230</v>
      </c>
      <c r="AF41" s="1" t="s">
        <v>1284</v>
      </c>
      <c r="AI41" s="1" t="s">
        <v>1283</v>
      </c>
      <c r="AJ41" t="str">
        <f t="shared" ca="1" si="2"/>
        <v>こうえんに　おちばを　ひろいに　いきました。/あかい　おちばを　0まい、/きいろい　おちばを　0まい　ひろいました。/なんまいの　おちばを　ひろいましたか。</v>
      </c>
    </row>
    <row r="42" spans="1:36">
      <c r="AJ42" t="str">
        <f t="shared" si="2"/>
        <v/>
      </c>
    </row>
    <row r="43" spans="1:36" ht="38.25">
      <c r="A43" s="1" t="s">
        <v>586</v>
      </c>
      <c r="B43">
        <v>1</v>
      </c>
      <c r="C43">
        <f t="shared" ca="1" si="0"/>
        <v>0.15531095319921906</v>
      </c>
      <c r="D43">
        <f ca="1">RANK(C43,C$43:C$53)</f>
        <v>10</v>
      </c>
      <c r="E43" s="1" t="s">
        <v>1198</v>
      </c>
      <c r="H43" s="1" t="s">
        <v>1199</v>
      </c>
      <c r="K43" s="1" t="s">
        <v>1200</v>
      </c>
      <c r="L43" s="2" t="s">
        <v>814</v>
      </c>
      <c r="M43" s="1" t="s">
        <v>3638</v>
      </c>
      <c r="N43" s="1">
        <f ca="1">IF($D43=1,VLOOKUP(1,INDIRECT(第1問問題レベル,0),IF(MOD(INT($C43*100),2)=1,2,3),0),IF($D43=2,VLOOKUP(2,INDIRECT(第2問問題レベル,0),IF(MOD(INT($C43*100),2)=1,2,3),0),IF($D43=3,VLOOKUP(3,INDIRECT(第3問問題レベル,0),IF(MOD(INT($C43*100),2)=1,2,3),0),IF($D43=4,VLOOKUP(4,INDIRECT(第4問問題レベル,0),IF(MOD(INT($C43*100),2)=1,2,3),0),IF($D43=5,VLOOKUP(5,INDIRECT(第5問問題レベル,0),IF(MOD(INT($C43*100),2)=1,2,3),0),IF($D43=6,VLOOKUP(6,INDIRECT(第6問問題レベル,0),IF(MOD(INT($C43*100),2)=1,2,3),0),0))))))</f>
        <v>0</v>
      </c>
      <c r="O43" s="1" t="str">
        <f ca="1">IF(MOD(N43,10)=0,"ぽん",IF(MOD(N43,10)=1,"ぽん",IF(MOD(N43,10)=6,"ぽん",IF(MOD(N43,10)=3,"ぼん","ほん"))))</f>
        <v>ぽん</v>
      </c>
      <c r="P43" s="1" t="s">
        <v>3639</v>
      </c>
      <c r="Q43" s="1">
        <f ca="1">IF($D43=1,VLOOKUP(1,INDIRECT(第1問問題レベル,0),IF(MOD(INT($C43*100),2)=1,3,2),0),IF($D43=2,VLOOKUP(2,INDIRECT(第2問問題レベル,0),IF(MOD(INT($C43*100),2)=1,3,2),0),IF($D43=3,VLOOKUP(3,INDIRECT(第3問問題レベル,0),IF(MOD(INT($C43*100),2)=1,3,2),0),IF($D43=4,VLOOKUP(4,INDIRECT(第4問問題レベル,0),IF(MOD(INT($C43*100),2)=1,3,2),0),IF($D43=5,VLOOKUP(5,INDIRECT(第5問問題レベル,0),IF(MOD(INT($C43*100),2)=1,3,2),0),IF($D43=6,VLOOKUP(6,INDIRECT(第6問問題レベル,0),IF(MOD(INT($C43*100),2)=1,3,2),0),0))))))</f>
        <v>0</v>
      </c>
      <c r="R43" s="1" t="str">
        <f ca="1">IF(MOD(Q43,10)=0,"ぽん",IF(MOD(Q43,10)=1,"ぽん",IF(MOD(Q43,10)=6,"ぽん",IF(MOD(Q43,10)=3,"ぼん","ほん"))))</f>
        <v>ぽん</v>
      </c>
      <c r="S43" s="1" t="s">
        <v>1201</v>
      </c>
      <c r="T43" s="2" t="s">
        <v>814</v>
      </c>
      <c r="U43" s="1" t="s">
        <v>2679</v>
      </c>
      <c r="X43" s="1" t="s">
        <v>1202</v>
      </c>
      <c r="AA43" s="1" t="s">
        <v>1203</v>
      </c>
      <c r="AB43" s="2" t="s">
        <v>814</v>
      </c>
      <c r="AJ43" t="str">
        <f t="shared" ca="1" si="2"/>
        <v>ゴリラの　ゴンタとリラが　バナナをたべました。/ゴンタは　0ぽん、リラは　0ぽん　たべました。/２ひきで　なんぼんの　バナナを　たべましたか。/</v>
      </c>
    </row>
    <row r="44" spans="1:36" ht="51">
      <c r="A44" s="1" t="s">
        <v>586</v>
      </c>
      <c r="B44">
        <v>2</v>
      </c>
      <c r="C44">
        <f t="shared" ca="1" si="0"/>
        <v>0.99405113861623418</v>
      </c>
      <c r="D44">
        <f t="shared" ref="D44:D53" ca="1" si="7">RANK(C44,C$43:C$53)</f>
        <v>1</v>
      </c>
      <c r="E44" s="1" t="s">
        <v>1247</v>
      </c>
      <c r="H44" s="1" t="s">
        <v>1248</v>
      </c>
      <c r="K44" s="1" t="s">
        <v>1249</v>
      </c>
      <c r="L44" s="2" t="s">
        <v>814</v>
      </c>
      <c r="M44" s="1" t="s">
        <v>545</v>
      </c>
      <c r="N44" s="1">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19</v>
      </c>
      <c r="O44" s="1" t="s">
        <v>342</v>
      </c>
      <c r="P44" s="1" t="s">
        <v>60</v>
      </c>
      <c r="T44" s="2" t="s">
        <v>814</v>
      </c>
      <c r="U44" s="1" t="s">
        <v>17</v>
      </c>
      <c r="V44" s="1">
        <f ca="1">IF($D44=1,VLOOKUP(1,INDIRECT(第1問問題レベル,0),IF(MOD(INT($C44*100),2)=1,3,2),0),IF($D44=2,VLOOKUP(2,INDIRECT(第2問問題レベル,0),IF(MOD(INT($C44*100),2)=1,3,2),0),IF($D44=3,VLOOKUP(3,INDIRECT(第3問問題レベル,0),IF(MOD(INT($C44*100),2)=1,3,2),0),IF($D44=4,VLOOKUP(4,INDIRECT(第4問問題レベル,0),IF(MOD(INT($C44*100),2)=1,3,2),0),IF($D44=5,VLOOKUP(5,INDIRECT(第5問問題レベル,0),IF(MOD(INT($C44*100),2)=1,3,2),0),IF($D44=6,VLOOKUP(6,INDIRECT(第6問問題レベル,0),IF(MOD(INT($C44*100),2)=1,3,2),0),0))))))</f>
        <v>1</v>
      </c>
      <c r="W44" s="1" t="s">
        <v>342</v>
      </c>
      <c r="X44" s="1" t="s">
        <v>60</v>
      </c>
      <c r="AB44" s="2" t="s">
        <v>814</v>
      </c>
      <c r="AC44" s="1" t="s">
        <v>1250</v>
      </c>
      <c r="AF44" s="1" t="s">
        <v>1251</v>
      </c>
      <c r="AI44" s="1" t="s">
        <v>836</v>
      </c>
      <c r="AJ44" t="str">
        <f t="shared" ca="1" si="2"/>
        <v>けんたくんと　おにいさんがおまんじゅうを　たべています。/けんたくんは、19こ　たべました。/おにいさんは、1こ　たべました。/ふたりで　なんこの　おまんじゅうを　たべましたか。</v>
      </c>
    </row>
    <row r="45" spans="1:36" ht="51">
      <c r="A45" s="1" t="s">
        <v>586</v>
      </c>
      <c r="B45">
        <v>3</v>
      </c>
      <c r="C45">
        <f t="shared" ca="1" si="0"/>
        <v>0.4585814148883558</v>
      </c>
      <c r="D45">
        <f t="shared" ca="1" si="7"/>
        <v>6</v>
      </c>
      <c r="E45" s="1" t="s">
        <v>1285</v>
      </c>
      <c r="H45" s="1" t="s">
        <v>3401</v>
      </c>
      <c r="K45" s="1" t="s">
        <v>2835</v>
      </c>
      <c r="L45" s="2" t="s">
        <v>814</v>
      </c>
      <c r="M45" s="1" t="s">
        <v>3640</v>
      </c>
      <c r="N45" s="1">
        <f ca="1">IF($D45=1,VLOOKUP(1,INDIRECT(第1問問題レベル,0),IF(MOD(INT($C45*100),2)=1,2,3),0),IF($D45=2,VLOOKUP(2,INDIRECT(第2問問題レベル,0),IF(MOD(INT($C45*100),2)=1,2,3),0),IF($D45=3,VLOOKUP(3,INDIRECT(第3問問題レベル,0),IF(MOD(INT($C45*100),2)=1,2,3),0),IF($D45=4,VLOOKUP(4,INDIRECT(第4問問題レベル,0),IF(MOD(INT($C45*100),2)=1,2,3),0),IF($D45=5,VLOOKUP(5,INDIRECT(第5問問題レベル,0),IF(MOD(INT($C45*100),2)=1,2,3),0),IF($D45=6,VLOOKUP(6,INDIRECT(第6問問題レベル,0),IF(MOD(INT($C45*100),2)=1,2,3),0),0))))))</f>
        <v>8</v>
      </c>
      <c r="O45" s="1" t="str">
        <f ca="1">IF(MOD(N45,10)=0,"ぴき",IF(MOD(N45,10)=1,"ぴき",IF(MOD(N45,10)=6,"ぴき",IF(MOD(N45,10)=3,"びき","ひき"))))</f>
        <v>ひき</v>
      </c>
      <c r="P45" s="1" t="s">
        <v>417</v>
      </c>
      <c r="T45" s="2" t="s">
        <v>814</v>
      </c>
      <c r="U45" s="1" t="s">
        <v>3641</v>
      </c>
      <c r="V45" s="1">
        <f ca="1">IF($D45=1,VLOOKUP(1,INDIRECT(第1問問題レベル,0),IF(MOD(INT($C45*100),2)=1,3,2),0),IF($D45=2,VLOOKUP(2,INDIRECT(第2問問題レベル,0),IF(MOD(INT($C45*100),2)=1,3,2),0),IF($D45=3,VLOOKUP(3,INDIRECT(第3問問題レベル,0),IF(MOD(INT($C45*100),2)=1,3,2),0),IF($D45=4,VLOOKUP(4,INDIRECT(第4問問題レベル,0),IF(MOD(INT($C45*100),2)=1,3,2),0),IF($D45=5,VLOOKUP(5,INDIRECT(第5問問題レベル,0),IF(MOD(INT($C45*100),2)=1,3,2),0),IF($D45=6,VLOOKUP(6,INDIRECT(第6問問題レベル,0),IF(MOD(INT($C45*100),2)=1,3,2),0),0))))))</f>
        <v>1</v>
      </c>
      <c r="W45" s="1" t="str">
        <f ca="1">IF(MOD(V45,10)=0,"ぴき",IF(MOD(V45,10)=1,"ぴき",IF(MOD(V45,10)=6,"ぴき",IF(MOD(V45,10)=3,"びき","ひき"))))</f>
        <v>ぴき</v>
      </c>
      <c r="X45" s="1" t="s">
        <v>417</v>
      </c>
      <c r="AB45" s="2" t="s">
        <v>814</v>
      </c>
      <c r="AC45" s="1" t="s">
        <v>229</v>
      </c>
      <c r="AF45" s="1" t="s">
        <v>1286</v>
      </c>
      <c r="AI45" s="1" t="s">
        <v>1287</v>
      </c>
      <c r="AJ45" t="str">
        <f t="shared" ca="1" si="2"/>
        <v>むしかごにかぶとむしと　くわがたむしがはいっています。/かぶとむしが　8ひき　にげました。/くわがたむしが　1ぴき　にげました。/なんびきの　むしが　にげましたか。</v>
      </c>
    </row>
    <row r="46" spans="1:36" ht="38.25">
      <c r="A46" s="1" t="s">
        <v>586</v>
      </c>
      <c r="B46">
        <v>4</v>
      </c>
      <c r="C46">
        <f t="shared" ca="1" si="0"/>
        <v>0.75107466856278859</v>
      </c>
      <c r="D46">
        <f t="shared" ca="1" si="7"/>
        <v>4</v>
      </c>
      <c r="E46" s="1" t="s">
        <v>3391</v>
      </c>
      <c r="H46" s="1" t="s">
        <v>3392</v>
      </c>
      <c r="K46" s="1" t="s">
        <v>3393</v>
      </c>
      <c r="L46" s="2"/>
      <c r="M46" s="1" t="s">
        <v>3642</v>
      </c>
      <c r="N46" s="1">
        <f ca="1">IF($D46=1,VLOOKUP(1,INDIRECT(第1問問題レベル,0),IF(MOD(INT($C46*100),2)=1,2,3),0),IF($D46=2,VLOOKUP(2,INDIRECT(第2問問題レベル,0),IF(MOD(INT($C46*100),2)=1,2,3),0),IF($D46=3,VLOOKUP(3,INDIRECT(第3問問題レベル,0),IF(MOD(INT($C46*100),2)=1,2,3),0),IF($D46=4,VLOOKUP(4,INDIRECT(第4問問題レベル,0),IF(MOD(INT($C46*100),2)=1,2,3),0),IF($D46=5,VLOOKUP(5,INDIRECT(第5問問題レベル,0),IF(MOD(INT($C46*100),2)=1,2,3),0),IF($D46=6,VLOOKUP(6,INDIRECT(第6問問題レベル,0),IF(MOD(INT($C46*100),2)=1,2,3),0),0))))))</f>
        <v>8</v>
      </c>
      <c r="O46" s="1" t="str">
        <f ca="1">IF(MOD(N46,10)=0,"ぴき",IF(MOD(N46,10)=1,"ぴき",IF(MOD(N46,10)=6,"ぴき",IF(MOD(N46,10)=3,"びき","ひき"))))</f>
        <v>ひき</v>
      </c>
      <c r="P46" s="1" t="s">
        <v>417</v>
      </c>
      <c r="T46" s="2"/>
      <c r="U46" s="1" t="s">
        <v>3643</v>
      </c>
      <c r="V46" s="1">
        <f ca="1">IF($D46=1,VLOOKUP(1,INDIRECT(第1問問題レベル,0),IF(MOD(INT($C46*100),2)=1,3,2),0),IF($D46=2,VLOOKUP(2,INDIRECT(第2問問題レベル,0),IF(MOD(INT($C46*100),2)=1,3,2),0),IF($D46=3,VLOOKUP(3,INDIRECT(第3問問題レベル,0),IF(MOD(INT($C46*100),2)=1,3,2),0),IF($D46=4,VLOOKUP(4,INDIRECT(第4問問題レベル,0),IF(MOD(INT($C46*100),2)=1,3,2),0),IF($D46=5,VLOOKUP(5,INDIRECT(第5問問題レベル,0),IF(MOD(INT($C46*100),2)=1,3,2),0),IF($D46=6,VLOOKUP(6,INDIRECT(第6問問題レベル,0),IF(MOD(INT($C46*100),2)=1,3,2),0),0))))))</f>
        <v>4</v>
      </c>
      <c r="W46" s="1" t="str">
        <f ca="1">IF(MOD(V46,10)=0,"ぴき",IF(MOD(V46,10)=1,"ぴき",IF(MOD(V46,10)=6,"ぴき",IF(MOD(V46,10)=3,"びき","ひき"))))</f>
        <v>ひき</v>
      </c>
      <c r="X46" s="1" t="s">
        <v>417</v>
      </c>
      <c r="AB46" s="2"/>
      <c r="AC46" s="1" t="s">
        <v>3394</v>
      </c>
      <c r="AF46" s="1" t="s">
        <v>3395</v>
      </c>
      <c r="AI46" s="1" t="s">
        <v>418</v>
      </c>
      <c r="AJ46" t="str">
        <f t="shared" ca="1" si="2"/>
        <v>おにを　たくさん　つかまえました。あかおにが　8ひき　にげました。あおおにが　4ひき　にげました。なんびきの　おにが　にげましたか。</v>
      </c>
    </row>
    <row r="47" spans="1:36" ht="25.5">
      <c r="A47" s="1" t="s">
        <v>586</v>
      </c>
      <c r="B47">
        <v>5</v>
      </c>
      <c r="C47">
        <f t="shared" ca="1" si="0"/>
        <v>0.22065118767513736</v>
      </c>
      <c r="D47">
        <f t="shared" ca="1" si="7"/>
        <v>9</v>
      </c>
      <c r="E47" s="1" t="s">
        <v>1288</v>
      </c>
      <c r="H47" s="1" t="s">
        <v>1289</v>
      </c>
      <c r="K47" s="1" t="s">
        <v>1290</v>
      </c>
      <c r="L47" s="2" t="s">
        <v>814</v>
      </c>
      <c r="M47" s="1" t="s">
        <v>3644</v>
      </c>
      <c r="N47" s="1">
        <f ca="1">IF($D47=1,VLOOKUP(1,INDIRECT(第1問問題レベル,0),IF(MOD(INT($C47*100),2)=1,2,3),0),IF($D47=2,VLOOKUP(2,INDIRECT(第2問問題レベル,0),IF(MOD(INT($C47*100),2)=1,2,3),0),IF($D47=3,VLOOKUP(3,INDIRECT(第3問問題レベル,0),IF(MOD(INT($C47*100),2)=1,2,3),0),IF($D47=4,VLOOKUP(4,INDIRECT(第4問問題レベル,0),IF(MOD(INT($C47*100),2)=1,2,3),0),IF($D47=5,VLOOKUP(5,INDIRECT(第5問問題レベル,0),IF(MOD(INT($C47*100),2)=1,2,3),0),IF($D47=6,VLOOKUP(6,INDIRECT(第6問問題レベル,0),IF(MOD(INT($C47*100),2)=1,2,3),0),0))))))</f>
        <v>0</v>
      </c>
      <c r="O47" s="1" t="s">
        <v>342</v>
      </c>
      <c r="P47" s="1" t="s">
        <v>1233</v>
      </c>
      <c r="T47" s="2" t="s">
        <v>814</v>
      </c>
      <c r="U47" s="1" t="s">
        <v>3645</v>
      </c>
      <c r="V47" s="1">
        <f ca="1">IF($D47=1,VLOOKUP(1,INDIRECT(第1問問題レベル,0),IF(MOD(INT($C47*100),2)=1,3,2),0),IF($D47=2,VLOOKUP(2,INDIRECT(第2問問題レベル,0),IF(MOD(INT($C47*100),2)=1,3,2),0),IF($D47=3,VLOOKUP(3,INDIRECT(第3問問題レベル,0),IF(MOD(INT($C47*100),2)=1,3,2),0),IF($D47=4,VLOOKUP(4,INDIRECT(第4問問題レベル,0),IF(MOD(INT($C47*100),2)=1,3,2),0),IF($D47=5,VLOOKUP(5,INDIRECT(第5問問題レベル,0),IF(MOD(INT($C47*100),2)=1,3,2),0),IF($D47=6,VLOOKUP(6,INDIRECT(第6問問題レベル,0),IF(MOD(INT($C47*100),2)=1,3,2),0),0))))))</f>
        <v>0</v>
      </c>
      <c r="W47" s="1" t="s">
        <v>1291</v>
      </c>
      <c r="X47" s="1" t="s">
        <v>1292</v>
      </c>
      <c r="AB47" s="2" t="s">
        <v>814</v>
      </c>
      <c r="AC47" s="1" t="s">
        <v>1293</v>
      </c>
      <c r="AF47" s="1" t="s">
        <v>1294</v>
      </c>
      <c r="AI47" s="1" t="s">
        <v>1295</v>
      </c>
      <c r="AJ47" t="str">
        <f t="shared" ca="1" si="2"/>
        <v>なつこさんは、あめを　たくさん　もっています。/まさよさんに　0こ、/みちこさんに　0こ　あげました。/なつこさんは、なんこの　あめを　あげましたか。</v>
      </c>
    </row>
    <row r="48" spans="1:36" ht="51">
      <c r="A48" s="1" t="s">
        <v>586</v>
      </c>
      <c r="B48">
        <v>6</v>
      </c>
      <c r="C48">
        <f t="shared" ca="1" si="0"/>
        <v>0.45260026030455835</v>
      </c>
      <c r="D48">
        <f t="shared" ca="1" si="7"/>
        <v>7</v>
      </c>
      <c r="E48" s="1" t="s">
        <v>3396</v>
      </c>
      <c r="H48" s="1" t="s">
        <v>3646</v>
      </c>
      <c r="I48" s="1">
        <f ca="1">IF($D48=1,VLOOKUP(1,INDIRECT(第1問問題レベル,0),IF(MOD(INT($C48*100),2)=1,2,3),0),IF($D48=2,VLOOKUP(2,INDIRECT(第2問問題レベル,0),IF(MOD(INT($C48*100),2)=1,2,3),0),IF($D48=3,VLOOKUP(3,INDIRECT(第3問問題レベル,0),IF(MOD(INT($C48*100),2)=1,2,3),0),IF($D48=4,VLOOKUP(4,INDIRECT(第4問問題レベル,0),IF(MOD(INT($C48*100),2)=1,2,3),0),IF($D48=5,VLOOKUP(5,INDIRECT(第5問問題レベル,0),IF(MOD(INT($C48*100),2)=1,2,3),0),IF($D48=6,VLOOKUP(6,INDIRECT(第6問問題レベル,0),IF(MOD(INT($C48*100),2)=1,2,3),0),0))))))</f>
        <v>0</v>
      </c>
      <c r="J48" s="1" t="s">
        <v>342</v>
      </c>
      <c r="K48" s="1" t="s">
        <v>3397</v>
      </c>
      <c r="L48" s="2"/>
      <c r="M48" s="1" t="s">
        <v>3398</v>
      </c>
      <c r="N48" s="1">
        <f ca="1">IF($D48=1,VLOOKUP(1,INDIRECT(第1問問題レベル,0),IF(MOD(INT($C48*100),2)=1,3,2),0),IF($D48=2,VLOOKUP(2,INDIRECT(第2問問題レベル,0),IF(MOD(INT($C48*100),2)=1,3,2),0),IF($D48=3,VLOOKUP(3,INDIRECT(第3問問題レベル,0),IF(MOD(INT($C48*100),2)=1,3,2),0),IF($D48=4,VLOOKUP(4,INDIRECT(第4問問題レベル,0),IF(MOD(INT($C48*100),2)=1,3,2),0),IF($D48=5,VLOOKUP(5,INDIRECT(第5問問題レベル,0),IF(MOD(INT($C48*100),2)=1,3,2),0),IF($D48=6,VLOOKUP(6,INDIRECT(第6問問題レベル,0),IF(MOD(INT($C48*100),2)=1,3,2),0),0))))))</f>
        <v>0</v>
      </c>
      <c r="O48" s="1" t="s">
        <v>342</v>
      </c>
      <c r="P48" s="1" t="s">
        <v>3397</v>
      </c>
      <c r="T48" s="2"/>
      <c r="U48" s="1" t="s">
        <v>3396</v>
      </c>
      <c r="X48" s="1" t="s">
        <v>3399</v>
      </c>
      <c r="AA48" s="1" t="s">
        <v>3400</v>
      </c>
      <c r="AB48" s="2"/>
      <c r="AJ48" t="str">
        <f t="shared" ca="1" si="2"/>
        <v>サンタさんは、がんたくんに　0この　プレゼントを　あげました。がんこちゃんいは、0この　プレゼントを　あげました。サンタさんは、なんこの　プレゼントを　あげましたか。</v>
      </c>
    </row>
    <row r="49" spans="1:36" ht="38.25">
      <c r="A49" s="1" t="s">
        <v>586</v>
      </c>
      <c r="B49">
        <v>7</v>
      </c>
      <c r="C49">
        <f t="shared" ca="1" si="0"/>
        <v>0.97643886774569055</v>
      </c>
      <c r="D49">
        <f t="shared" ca="1" si="7"/>
        <v>2</v>
      </c>
      <c r="E49" s="1" t="s">
        <v>1296</v>
      </c>
      <c r="H49" s="1" t="s">
        <v>1297</v>
      </c>
      <c r="K49" s="1" t="s">
        <v>1298</v>
      </c>
      <c r="L49" s="2" t="s">
        <v>814</v>
      </c>
      <c r="M49" s="1" t="s">
        <v>3647</v>
      </c>
      <c r="N49" s="1">
        <f ca="1">IF($D49=1,VLOOKUP(1,INDIRECT(第1問問題レベル,0),IF(MOD(INT($C49*100),2)=1,2,3),0),IF($D49=2,VLOOKUP(2,INDIRECT(第2問問題レベル,0),IF(MOD(INT($C49*100),2)=1,2,3),0),IF($D49=3,VLOOKUP(3,INDIRECT(第3問問題レベル,0),IF(MOD(INT($C49*100),2)=1,2,3),0),IF($D49=4,VLOOKUP(4,INDIRECT(第4問問題レベル,0),IF(MOD(INT($C49*100),2)=1,2,3),0),IF($D49=5,VLOOKUP(5,INDIRECT(第5問問題レベル,0),IF(MOD(INT($C49*100),2)=1,2,3),0),IF($D49=6,VLOOKUP(6,INDIRECT(第6問問題レベル,0),IF(MOD(INT($C49*100),2)=1,2,3),0),0))))))</f>
        <v>12</v>
      </c>
      <c r="O49" s="1" t="s">
        <v>342</v>
      </c>
      <c r="P49" s="1" t="s">
        <v>95</v>
      </c>
      <c r="T49" s="2" t="s">
        <v>814</v>
      </c>
      <c r="U49" s="1" t="s">
        <v>3648</v>
      </c>
      <c r="V49" s="1">
        <f ca="1">IF($D49=1,VLOOKUP(1,INDIRECT(第1問問題レベル,0),IF(MOD(INT($C49*100),2)=1,3,2),0),IF($D49=2,VLOOKUP(2,INDIRECT(第2問問題レベル,0),IF(MOD(INT($C49*100),2)=1,3,2),0),IF($D49=3,VLOOKUP(3,INDIRECT(第3問問題レベル,0),IF(MOD(INT($C49*100),2)=1,3,2),0),IF($D49=4,VLOOKUP(4,INDIRECT(第4問問題レベル,0),IF(MOD(INT($C49*100),2)=1,3,2),0),IF($D49=5,VLOOKUP(5,INDIRECT(第5問問題レベル,0),IF(MOD(INT($C49*100),2)=1,3,2),0),IF($D49=6,VLOOKUP(6,INDIRECT(第6問問題レベル,0),IF(MOD(INT($C49*100),2)=1,3,2),0),0))))))</f>
        <v>7</v>
      </c>
      <c r="W49" s="1" t="s">
        <v>1291</v>
      </c>
      <c r="X49" s="1" t="s">
        <v>1299</v>
      </c>
      <c r="AB49" s="2" t="s">
        <v>814</v>
      </c>
      <c r="AC49" s="1" t="s">
        <v>366</v>
      </c>
      <c r="AF49" s="1" t="s">
        <v>1300</v>
      </c>
      <c r="AI49" s="1" t="s">
        <v>1301</v>
      </c>
      <c r="AJ49" t="str">
        <f t="shared" ca="1" si="2"/>
        <v>あかいふうせんと　あおいふうせんが　たくさんあります。/あかいふうせんが　12こ、/あおいふうせんが　7こ　われました。/なんこの　ふうせんが　われましたか。</v>
      </c>
    </row>
    <row r="50" spans="1:36" ht="25.5">
      <c r="A50" s="1" t="s">
        <v>586</v>
      </c>
      <c r="B50">
        <v>8</v>
      </c>
      <c r="C50">
        <f t="shared" ca="1" si="0"/>
        <v>0.43593750696613365</v>
      </c>
      <c r="D50">
        <f t="shared" ca="1" si="7"/>
        <v>8</v>
      </c>
      <c r="E50" s="1" t="s">
        <v>3402</v>
      </c>
      <c r="H50" s="1" t="s">
        <v>3403</v>
      </c>
      <c r="K50" s="1" t="s">
        <v>3404</v>
      </c>
      <c r="L50" s="2"/>
      <c r="M50" s="1" t="s">
        <v>3649</v>
      </c>
      <c r="N50" s="1">
        <f ca="1">IF($D50=1,VLOOKUP(1,INDIRECT(第1問問題レベル,0),IF(MOD(INT($C50*100),2)=1,2,3),0),IF($D50=2,VLOOKUP(2,INDIRECT(第2問問題レベル,0),IF(MOD(INT($C50*100),2)=1,2,3),0),IF($D50=3,VLOOKUP(3,INDIRECT(第3問問題レベル,0),IF(MOD(INT($C50*100),2)=1,2,3),0),IF($D50=4,VLOOKUP(4,INDIRECT(第4問問題レベル,0),IF(MOD(INT($C50*100),2)=1,2,3),0),IF($D50=5,VLOOKUP(5,INDIRECT(第5問問題レベル,0),IF(MOD(INT($C50*100),2)=1,2,3),0),IF($D50=6,VLOOKUP(6,INDIRECT(第6問問題レベル,0),IF(MOD(INT($C50*100),2)=1,2,3),0),0))))))</f>
        <v>0</v>
      </c>
      <c r="O50" s="1" t="s">
        <v>3405</v>
      </c>
      <c r="P50" s="1" t="s">
        <v>3650</v>
      </c>
      <c r="Q50" s="1">
        <f ca="1">IF($D50=1,VLOOKUP(1,INDIRECT(第1問問題レベル,0),IF(MOD(INT($C50*100),2)=1,3,2),0),IF($D50=2,VLOOKUP(2,INDIRECT(第2問問題レベル,0),IF(MOD(INT($C50*100),2)=1,3,2),0),IF($D50=3,VLOOKUP(3,INDIRECT(第3問問題レベル,0),IF(MOD(INT($C50*100),2)=1,3,2),0),IF($D50=4,VLOOKUP(4,INDIRECT(第4問問題レベル,0),IF(MOD(INT($C50*100),2)=1,3,2),0),IF($D50=5,VLOOKUP(5,INDIRECT(第5問問題レベル,0),IF(MOD(INT($C50*100),2)=1,3,2),0),IF($D50=6,VLOOKUP(6,INDIRECT(第6問問題レベル,0),IF(MOD(INT($C50*100),2)=1,3,2),0),0))))))</f>
        <v>0</v>
      </c>
      <c r="R50" s="1" t="s">
        <v>3405</v>
      </c>
      <c r="S50" s="1" t="s">
        <v>1299</v>
      </c>
      <c r="T50" s="2"/>
      <c r="U50" s="1" t="s">
        <v>3406</v>
      </c>
      <c r="X50" s="1" t="s">
        <v>3407</v>
      </c>
      <c r="AA50" s="1" t="s">
        <v>1301</v>
      </c>
      <c r="AB50" s="2"/>
      <c r="AJ50" t="str">
        <f t="shared" ca="1" si="2"/>
        <v>おさらを　はこんで　いるときにあかいおさらが　0まい　あおいおさらが　0まい　われました。なんまいの　おさらが　われましたか。</v>
      </c>
    </row>
    <row r="51" spans="1:36" ht="38.25">
      <c r="A51" s="1" t="s">
        <v>586</v>
      </c>
      <c r="B51">
        <v>9</v>
      </c>
      <c r="C51">
        <f t="shared" ca="1" si="0"/>
        <v>0.88150797058909636</v>
      </c>
      <c r="D51">
        <f t="shared" ca="1" si="7"/>
        <v>3</v>
      </c>
      <c r="E51" s="1" t="s">
        <v>1302</v>
      </c>
      <c r="H51" s="1" t="s">
        <v>1303</v>
      </c>
      <c r="K51" s="1" t="s">
        <v>1304</v>
      </c>
      <c r="L51" s="2" t="s">
        <v>814</v>
      </c>
      <c r="M51" s="1" t="s">
        <v>1305</v>
      </c>
      <c r="P51" s="1" t="s">
        <v>3604</v>
      </c>
      <c r="Q51" s="1">
        <f ca="1">IF($D51=1,VLOOKUP(1,INDIRECT(第1問問題レベル,0),IF(MOD(INT($C51*100),2)=1,2,3),0),IF($D51=2,VLOOKUP(2,INDIRECT(第2問問題レベル,0),IF(MOD(INT($C51*100),2)=1,2,3),0),IF($D51=3,VLOOKUP(3,INDIRECT(第3問問題レベル,0),IF(MOD(INT($C51*100),2)=1,2,3),0),IF($D51=4,VLOOKUP(4,INDIRECT(第4問問題レベル,0),IF(MOD(INT($C51*100),2)=1,2,3),0),IF($D51=5,VLOOKUP(5,INDIRECT(第5問問題レベル,0),IF(MOD(INT($C51*100),2)=1,2,3),0),IF($D51=6,VLOOKUP(6,INDIRECT(第6問問題レベル,0),IF(MOD(INT($C51*100),2)=1,2,3),0),0))))))</f>
        <v>3</v>
      </c>
      <c r="R51" s="1" t="str">
        <f ca="1">IF(Q51=1,"にん（ひとり）",IF(Q51=2,"にん（ふたり）","にん"))</f>
        <v>にん</v>
      </c>
      <c r="S51" s="1" t="s">
        <v>1306</v>
      </c>
      <c r="T51" s="2" t="s">
        <v>814</v>
      </c>
      <c r="U51" s="1" t="s">
        <v>3601</v>
      </c>
      <c r="V51" s="1">
        <f ca="1">IF($D51=1,VLOOKUP(1,INDIRECT(第1問問題レベル,0),IF(MOD(INT($C51*100),2)=1,3,2),0),IF($D51=2,VLOOKUP(2,INDIRECT(第2問問題レベル,0),IF(MOD(INT($C51*100),2)=1,3,2),0),IF($D51=3,VLOOKUP(3,INDIRECT(第3問問題レベル,0),IF(MOD(INT($C51*100),2)=1,3,2),0),IF($D51=4,VLOOKUP(4,INDIRECT(第4問問題レベル,0),IF(MOD(INT($C51*100),2)=1,3,2),0),IF($D51=5,VLOOKUP(5,INDIRECT(第5問問題レベル,0),IF(MOD(INT($C51*100),2)=1,3,2),0),IF($D51=6,VLOOKUP(6,INDIRECT(第6問問題レベル,0),IF(MOD(INT($C51*100),2)=1,3,2),0),0))))))</f>
        <v>9</v>
      </c>
      <c r="W51" s="1" t="str">
        <f ca="1">IF(V51=1,"にん（ひとり）",IF(V51=2,"にん（ふたり）","にん"))</f>
        <v>にん</v>
      </c>
      <c r="X51" s="1" t="s">
        <v>701</v>
      </c>
      <c r="AB51" s="2" t="s">
        <v>814</v>
      </c>
      <c r="AC51" s="1" t="s">
        <v>1307</v>
      </c>
      <c r="AE51" s="1" t="s">
        <v>1308</v>
      </c>
      <c r="AF51" s="1" t="s">
        <v>1309</v>
      </c>
      <c r="AI51" s="1" t="s">
        <v>1310</v>
      </c>
      <c r="AJ51" t="str">
        <f t="shared" ca="1" si="2"/>
        <v>こうえんで　こどもが　あそんで　います。/ゆうがたに　なったので　おとこのこが　3にん、/おんなのこが　9にん　かえりました。/なんにんの　　こどもが　かえりましたか。</v>
      </c>
    </row>
    <row r="52" spans="1:36" ht="38.25">
      <c r="A52" s="1" t="s">
        <v>586</v>
      </c>
      <c r="B52">
        <v>10</v>
      </c>
      <c r="C52">
        <f t="shared" ca="1" si="0"/>
        <v>0.61853050894694972</v>
      </c>
      <c r="D52">
        <f t="shared" ca="1" si="7"/>
        <v>5</v>
      </c>
      <c r="E52" s="1" t="s">
        <v>3408</v>
      </c>
      <c r="H52" s="1" t="s">
        <v>3409</v>
      </c>
      <c r="K52" s="1" t="s">
        <v>3410</v>
      </c>
      <c r="L52" s="2"/>
      <c r="M52" s="1" t="s">
        <v>3651</v>
      </c>
      <c r="N52" s="1">
        <f ca="1">IF($D52=1,VLOOKUP(1,INDIRECT(第1問問題レベル,0),IF(MOD(INT($C52*100),2)=1,2,3),0),IF($D52=2,VLOOKUP(2,INDIRECT(第2問問題レベル,0),IF(MOD(INT($C52*100),2)=1,2,3),0),IF($D52=3,VLOOKUP(3,INDIRECT(第3問問題レベル,0),IF(MOD(INT($C52*100),2)=1,2,3),0),IF($D52=4,VLOOKUP(4,INDIRECT(第4問問題レベル,0),IF(MOD(INT($C52*100),2)=1,2,3),0),IF($D52=5,VLOOKUP(5,INDIRECT(第5問問題レベル,0),IF(MOD(INT($C52*100),2)=1,2,3),0),IF($D52=6,VLOOKUP(6,INDIRECT(第6問問題レベル,0),IF(MOD(INT($C52*100),2)=1,2,3),0),0))))))</f>
        <v>6</v>
      </c>
      <c r="O52" s="1" t="s">
        <v>3411</v>
      </c>
      <c r="P52" s="1" t="s">
        <v>3652</v>
      </c>
      <c r="Q52" s="1">
        <f ca="1">IF($D52=1,VLOOKUP(1,INDIRECT(第1問問題レベル,0),IF(MOD(INT($C52*100),2)=1,3,2),0),IF($D52=2,VLOOKUP(2,INDIRECT(第2問問題レベル,0),IF(MOD(INT($C52*100),2)=1,3,2),0),IF($D52=3,VLOOKUP(3,INDIRECT(第3問問題レベル,0),IF(MOD(INT($C52*100),2)=1,3,2),0),IF($D52=4,VLOOKUP(4,INDIRECT(第4問問題レベル,0),IF(MOD(INT($C52*100),2)=1,3,2),0),IF($D52=5,VLOOKUP(5,INDIRECT(第5問問題レベル,0),IF(MOD(INT($C52*100),2)=1,3,2),0),IF($D52=6,VLOOKUP(6,INDIRECT(第6問問題レベル,0),IF(MOD(INT($C52*100),2)=1,3,2),0),0))))))</f>
        <v>2</v>
      </c>
      <c r="R52" s="1" t="s">
        <v>3411</v>
      </c>
      <c r="S52" s="1" t="s">
        <v>3412</v>
      </c>
      <c r="T52" s="2"/>
      <c r="U52" s="1" t="s">
        <v>3394</v>
      </c>
      <c r="X52" s="1" t="s">
        <v>3408</v>
      </c>
      <c r="AA52" s="1" t="s">
        <v>3413</v>
      </c>
      <c r="AB52" s="2"/>
      <c r="AJ52" t="str">
        <f t="shared" ca="1" si="2"/>
        <v>イヌとネコが　あつまって　います。イヌが　6ひきネコが　2ひき　かえりました。なんびきのイヌとネコが　かえりましたか。</v>
      </c>
    </row>
    <row r="53" spans="1:36" ht="38.25">
      <c r="A53" s="1" t="s">
        <v>586</v>
      </c>
      <c r="B53">
        <v>11</v>
      </c>
      <c r="C53">
        <f t="shared" ca="1" si="0"/>
        <v>0.14617425373256576</v>
      </c>
      <c r="D53">
        <f t="shared" ca="1" si="7"/>
        <v>11</v>
      </c>
      <c r="E53" s="1" t="s">
        <v>3383</v>
      </c>
      <c r="H53" s="1" t="s">
        <v>3384</v>
      </c>
      <c r="K53" s="1" t="s">
        <v>3385</v>
      </c>
      <c r="M53" s="1" t="s">
        <v>3653</v>
      </c>
      <c r="N53" s="1">
        <f ca="1">IF($D53=1,VLOOKUP(1,INDIRECT(第1問問題レベル,0),IF(MOD(INT($C53*100),2)=1,2,3),0),IF($D53=2,VLOOKUP(2,INDIRECT(第2問問題レベル,0),IF(MOD(INT($C53*100),2)=1,2,3),0),IF($D53=3,VLOOKUP(3,INDIRECT(第3問問題レベル,0),IF(MOD(INT($C53*100),2)=1,2,3),0),IF($D53=4,VLOOKUP(4,INDIRECT(第4問問題レベル,0),IF(MOD(INT($C53*100),2)=1,2,3),0),IF($D53=5,VLOOKUP(5,INDIRECT(第5問問題レベル,0),IF(MOD(INT($C53*100),2)=1,2,3),0),IF($D53=6,VLOOKUP(6,INDIRECT(第6問問題レベル,0),IF(MOD(INT($C53*100),2)=1,2,3),0),0))))))</f>
        <v>0</v>
      </c>
      <c r="O53" s="1" t="s">
        <v>3386</v>
      </c>
      <c r="P53" s="1" t="s">
        <v>3654</v>
      </c>
      <c r="Q53" s="1">
        <f ca="1">IF($D53=1,VLOOKUP(1,INDIRECT(第1問問題レベル,0),IF(MOD(INT($C53*100),2)=1,3,2),0),IF($D53=2,VLOOKUP(2,INDIRECT(第2問問題レベル,0),IF(MOD(INT($C53*100),2)=1,3,2),0),IF($D53=3,VLOOKUP(3,INDIRECT(第3問問題レベル,0),IF(MOD(INT($C53*100),2)=1,3,2),0),IF($D53=4,VLOOKUP(4,INDIRECT(第4問問題レベル,0),IF(MOD(INT($C53*100),2)=1,3,2),0),IF($D53=5,VLOOKUP(5,INDIRECT(第5問問題レベル,0),IF(MOD(INT($C53*100),2)=1,3,2),0),IF($D53=6,VLOOKUP(6,INDIRECT(第6問問題レベル,0),IF(MOD(INT($C53*100),2)=1,3,2),0),0))))))</f>
        <v>0</v>
      </c>
      <c r="R53" s="1" t="s">
        <v>3387</v>
      </c>
      <c r="S53" s="1" t="s">
        <v>3388</v>
      </c>
      <c r="U53" s="1" t="s">
        <v>3389</v>
      </c>
      <c r="X53" s="1" t="s">
        <v>2381</v>
      </c>
      <c r="AA53" s="1" t="s">
        <v>3390</v>
      </c>
      <c r="AJ53" t="str">
        <f t="shared" ca="1" si="2"/>
        <v>ちゅうしゃじょうに　くるまが　とまっています。あかい　くるまが　0だい　あおいくるまが　0だい　でていきました。なんだいの　くるまが　でていきましたか。</v>
      </c>
    </row>
  </sheetData>
  <phoneticPr fontId="1"/>
  <pageMargins left="0.25" right="0.25" top="0.75" bottom="0.75" header="0.3" footer="0.3"/>
  <pageSetup paperSize="9"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06"/>
  <sheetViews>
    <sheetView workbookViewId="0">
      <pane xSplit="2" ySplit="2" topLeftCell="C45" activePane="bottomRight" state="frozen"/>
      <selection pane="topRight" activeCell="B1" sqref="B1"/>
      <selection pane="bottomLeft" activeCell="A3" sqref="A3"/>
      <selection pane="bottomRight" activeCell="E48" sqref="E48"/>
    </sheetView>
  </sheetViews>
  <sheetFormatPr defaultColWidth="9" defaultRowHeight="14.25"/>
  <cols>
    <col min="1" max="1" width="9" style="3"/>
    <col min="2" max="2" width="3.46484375" style="3" bestFit="1" customWidth="1"/>
    <col min="3" max="3" width="9" style="3"/>
    <col min="4" max="4" width="3.46484375" style="3" bestFit="1" customWidth="1"/>
    <col min="5" max="5" width="9" style="3" customWidth="1"/>
    <col min="6" max="7" width="4" style="3" customWidth="1"/>
    <col min="8" max="8" width="9" style="3" customWidth="1"/>
    <col min="9" max="10" width="4" style="3" customWidth="1"/>
    <col min="11" max="11" width="9" style="3" customWidth="1"/>
    <col min="12" max="12" width="2.46484375" style="3" customWidth="1"/>
    <col min="13" max="13" width="9" style="3" customWidth="1"/>
    <col min="14" max="15" width="4" style="3" customWidth="1"/>
    <col min="16" max="16" width="9" style="3" customWidth="1"/>
    <col min="17" max="18" width="4" style="3" customWidth="1"/>
    <col min="19" max="19" width="9" style="3" customWidth="1"/>
    <col min="20" max="20" width="2.46484375" style="3" customWidth="1"/>
    <col min="21" max="21" width="9" style="3" customWidth="1"/>
    <col min="22" max="23" width="4" style="3" customWidth="1"/>
    <col min="24" max="24" width="9" style="3" customWidth="1"/>
    <col min="25" max="26" width="4" style="3" customWidth="1"/>
    <col min="27" max="27" width="9" style="3" customWidth="1"/>
    <col min="28" max="28" width="2.46484375" style="3" customWidth="1"/>
    <col min="29" max="29" width="9" style="3" customWidth="1"/>
    <col min="30" max="31" width="4" style="3" customWidth="1"/>
    <col min="32" max="32" width="9" style="3" customWidth="1"/>
    <col min="33" max="34" width="4" style="3" customWidth="1"/>
    <col min="35" max="35" width="9" style="3" customWidth="1"/>
    <col min="36" max="16384" width="9" style="3"/>
  </cols>
  <sheetData>
    <row r="1" spans="1:36">
      <c r="A1" s="3" t="s">
        <v>3</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3</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ht="42.75">
      <c r="A3" s="3" t="s">
        <v>258</v>
      </c>
      <c r="B3" s="3">
        <v>1</v>
      </c>
      <c r="C3" s="3">
        <f t="shared" ref="C3:C54" ca="1" si="0">RAND()</f>
        <v>0.21115335869104501</v>
      </c>
      <c r="D3" s="3">
        <f ca="1">RANK(C3,C$3:C$42,0)</f>
        <v>31</v>
      </c>
      <c r="E3" s="18" t="s">
        <v>3655</v>
      </c>
      <c r="F3" s="18">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0</v>
      </c>
      <c r="G3" s="18" t="s">
        <v>1321</v>
      </c>
      <c r="H3" s="18" t="s">
        <v>365</v>
      </c>
      <c r="I3" s="18"/>
      <c r="J3" s="18"/>
      <c r="K3" s="18"/>
      <c r="L3" s="28" t="s">
        <v>814</v>
      </c>
      <c r="M3" s="18" t="s">
        <v>1315</v>
      </c>
      <c r="P3" s="18" t="s">
        <v>3656</v>
      </c>
      <c r="Q3" s="18">
        <f t="shared" ref="Q3" ca="1" si="1">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0</v>
      </c>
      <c r="R3" s="18" t="s">
        <v>342</v>
      </c>
      <c r="S3" s="18" t="s">
        <v>1322</v>
      </c>
      <c r="T3" s="28" t="s">
        <v>814</v>
      </c>
      <c r="U3" s="18" t="s">
        <v>2681</v>
      </c>
      <c r="V3" s="18"/>
      <c r="W3" s="18"/>
      <c r="X3" s="18" t="s">
        <v>2682</v>
      </c>
      <c r="Y3" s="18"/>
      <c r="Z3" s="18"/>
      <c r="AA3" s="18" t="s">
        <v>1323</v>
      </c>
      <c r="AB3" s="28" t="s">
        <v>814</v>
      </c>
      <c r="AC3" s="18"/>
      <c r="AD3" s="18"/>
      <c r="AE3" s="18"/>
      <c r="AF3" s="18"/>
      <c r="AG3" s="18"/>
      <c r="AH3" s="18"/>
      <c r="AI3" s="18"/>
      <c r="AJ3" s="3" t="str">
        <f t="shared" ref="AJ3:AJ53" ca="1" si="2">E3&amp;F3&amp;G3&amp;H3&amp;I3&amp;J3&amp;K3&amp;L3&amp;M3&amp;N3&amp;O3&amp;P3&amp;Q3&amp;R3&amp;S3&amp;T3&amp;U3&amp;V3&amp;W3&amp;X3&amp;Y3&amp;Z3&amp;AA3&amp;AB3&amp;AC3&amp;AD3&amp;AE3&amp;AF3&amp;AG3&amp;AH3&amp;AI3</f>
        <v>つみきを　0こ　つみました。/そのうえに　また　0こ　つみました。/いまは、なんこの　つみきを　つんでいますか。/</v>
      </c>
    </row>
    <row r="4" spans="1:36" s="18" customFormat="1" ht="57">
      <c r="A4" s="3" t="s">
        <v>258</v>
      </c>
      <c r="B4" s="18">
        <v>2</v>
      </c>
      <c r="C4" s="3">
        <f t="shared" ca="1" si="0"/>
        <v>0.87220927928824854</v>
      </c>
      <c r="D4" s="3">
        <f t="shared" ref="D4:D42" ca="1" si="3">RANK(C4,C$3:C$42,0)</f>
        <v>4</v>
      </c>
      <c r="E4" s="18" t="s">
        <v>236</v>
      </c>
      <c r="H4" s="18" t="s">
        <v>1324</v>
      </c>
      <c r="I4" s="18">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8</v>
      </c>
      <c r="J4" s="18" t="s">
        <v>1325</v>
      </c>
      <c r="K4" s="18" t="s">
        <v>372</v>
      </c>
      <c r="L4" s="28" t="s">
        <v>814</v>
      </c>
      <c r="M4" s="18" t="s">
        <v>3657</v>
      </c>
      <c r="N4" s="18">
        <f t="shared" ref="N4" ca="1" si="4">IF($D4=1,VLOOKUP(1,INDIRECT(第1問問題レベル,0),IF(MOD(INT($C4*100),2)=1,3,2),0),IF($D4=2,VLOOKUP(2,INDIRECT(第2問問題レベル,0),IF(MOD(INT($C4*100),2)=1,3,2),0),IF($D4=3,VLOOKUP(3,INDIRECT(第3問問題レベル,0),IF(MOD(INT($C4*100),2)=1,3,2),0),IF($D4=4,VLOOKUP(4,INDIRECT(第4問問題レベル,0),IF(MOD(INT($C4*100),2)=1,3,2),0),IF($D4=5,VLOOKUP(5,INDIRECT(第5問問題レベル,0),IF(MOD(INT($C4*100),2)=1,3,2),0),IF($D4=6,VLOOKUP(6,INDIRECT(第6問問題レベル,0),IF(MOD(INT($C4*100),2)=1,3,2),0),0))))))</f>
        <v>4</v>
      </c>
      <c r="O4" s="18" t="s">
        <v>1326</v>
      </c>
      <c r="P4" s="18" t="s">
        <v>367</v>
      </c>
      <c r="S4" s="18" t="s">
        <v>368</v>
      </c>
      <c r="T4" s="28" t="s">
        <v>814</v>
      </c>
      <c r="U4" s="18" t="s">
        <v>1327</v>
      </c>
      <c r="X4" s="18" t="s">
        <v>369</v>
      </c>
      <c r="AA4" s="18" t="s">
        <v>1328</v>
      </c>
      <c r="AB4" s="28" t="s">
        <v>814</v>
      </c>
      <c r="AJ4" s="3" t="str">
        <f t="shared" ca="1" si="2"/>
        <v>ちゅうしゃじょうに　くるまが、8だい　とまっていました。/そこに　4だい　はいって　きました。/ちゅうしゃじょうの　くるまは、なんだいに　なりましたか。/</v>
      </c>
    </row>
    <row r="5" spans="1:36" s="18" customFormat="1" ht="42.75">
      <c r="A5" s="3" t="s">
        <v>258</v>
      </c>
      <c r="B5" s="3">
        <v>3</v>
      </c>
      <c r="C5" s="3">
        <f t="shared" ca="1" si="0"/>
        <v>0.95098837024834593</v>
      </c>
      <c r="D5" s="3">
        <f t="shared" ca="1" si="3"/>
        <v>2</v>
      </c>
      <c r="E5" s="18" t="s">
        <v>957</v>
      </c>
      <c r="H5" s="18" t="s">
        <v>3625</v>
      </c>
      <c r="I5" s="18">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12</v>
      </c>
      <c r="J5" s="18" t="str">
        <f ca="1">IF(MOD(I5,10)=0,"ぴき",IF(MOD(I5,10)=1,"ぴき",IF(MOD(I5,10)=6,"ぴき",IF(MOD(I5,10)=3,"びき","ひき"))))</f>
        <v>ひき</v>
      </c>
      <c r="K5" s="18" t="s">
        <v>373</v>
      </c>
      <c r="L5" s="28" t="s">
        <v>814</v>
      </c>
      <c r="M5" s="18" t="s">
        <v>1330</v>
      </c>
      <c r="P5" s="18" t="s">
        <v>3658</v>
      </c>
      <c r="Q5" s="18">
        <f t="shared" ref="Q5:Q7" ca="1" si="5">IF($D5=1,VLOOKUP(1,INDIRECT(第1問問題レベル,0),IF(MOD(INT($C5*100),2)=1,3,2),0),IF($D5=2,VLOOKUP(2,INDIRECT(第2問問題レベル,0),IF(MOD(INT($C5*100),2)=1,3,2),0),IF($D5=3,VLOOKUP(3,INDIRECT(第3問問題レベル,0),IF(MOD(INT($C5*100),2)=1,3,2),0),IF($D5=4,VLOOKUP(4,INDIRECT(第4問問題レベル,0),IF(MOD(INT($C5*100),2)=1,3,2),0),IF($D5=5,VLOOKUP(5,INDIRECT(第5問問題レベル,0),IF(MOD(INT($C5*100),2)=1,3,2),0),IF($D5=6,VLOOKUP(6,INDIRECT(第6問問題レベル,0),IF(MOD(INT($C5*100),2)=1,3,2),0),0))))))</f>
        <v>7</v>
      </c>
      <c r="R5" s="18" t="str">
        <f ca="1">IF(MOD(Q5,10)=0,"ぴき",IF(MOD(Q5,10)=1,"ぴき",IF(MOD(Q5,10)=6,"ぴき",IF(MOD(Q5,10)=3,"びき","ひき"))))</f>
        <v>ひき</v>
      </c>
      <c r="S5" s="18" t="s">
        <v>370</v>
      </c>
      <c r="T5" s="28" t="s">
        <v>814</v>
      </c>
      <c r="U5" s="18" t="s">
        <v>1329</v>
      </c>
      <c r="X5" s="18" t="s">
        <v>297</v>
      </c>
      <c r="AA5" s="18" t="s">
        <v>371</v>
      </c>
      <c r="AB5" s="28" t="s">
        <v>814</v>
      </c>
      <c r="AJ5" s="3" t="str">
        <f t="shared" ca="1" si="2"/>
        <v>すいそうに　めだかが　12ひき　 およいでいました。/そこへ　つかまえてきためだかを　7ひき　いれました。/めだかは、なんびきに　　なりましたか。/</v>
      </c>
    </row>
    <row r="6" spans="1:36" s="18" customFormat="1" ht="57">
      <c r="A6" s="3" t="s">
        <v>258</v>
      </c>
      <c r="B6" s="18">
        <v>4</v>
      </c>
      <c r="C6" s="3">
        <f t="shared" ca="1" si="0"/>
        <v>0.31717616222356948</v>
      </c>
      <c r="D6" s="3">
        <f t="shared" ca="1" si="3"/>
        <v>24</v>
      </c>
      <c r="E6" s="18" t="s">
        <v>374</v>
      </c>
      <c r="H6" s="18" t="s">
        <v>3659</v>
      </c>
      <c r="I6" s="18">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0</v>
      </c>
      <c r="J6" s="18" t="s">
        <v>1334</v>
      </c>
      <c r="K6" s="18" t="s">
        <v>1331</v>
      </c>
      <c r="L6" s="28" t="s">
        <v>814</v>
      </c>
      <c r="M6" s="18" t="s">
        <v>1332</v>
      </c>
      <c r="P6" s="18" t="s">
        <v>3660</v>
      </c>
      <c r="Q6" s="18">
        <f t="shared" ca="1" si="5"/>
        <v>0</v>
      </c>
      <c r="R6" s="18" t="s">
        <v>1335</v>
      </c>
      <c r="S6" s="18" t="s">
        <v>98</v>
      </c>
      <c r="T6" s="28" t="s">
        <v>814</v>
      </c>
      <c r="U6" s="18" t="s">
        <v>374</v>
      </c>
      <c r="X6" s="18" t="s">
        <v>230</v>
      </c>
      <c r="AA6" s="18" t="s">
        <v>375</v>
      </c>
      <c r="AB6" s="28" t="s">
        <v>814</v>
      </c>
      <c r="AJ6" s="3" t="str">
        <f t="shared" ca="1" si="2"/>
        <v>たくちゃんは、カードを　0まい　もっていました。/たんじょうびに　あたらしい　カードを　0まい　もらいました。/たくちゃんは、なんまいの　カードを　もっていますか。/</v>
      </c>
    </row>
    <row r="7" spans="1:36" s="18" customFormat="1" ht="57">
      <c r="A7" s="3" t="s">
        <v>258</v>
      </c>
      <c r="B7" s="3">
        <v>5</v>
      </c>
      <c r="C7" s="3">
        <f t="shared" ca="1" si="0"/>
        <v>0.68767051248222311</v>
      </c>
      <c r="D7" s="3">
        <f t="shared" ca="1" si="3"/>
        <v>11</v>
      </c>
      <c r="E7" s="18" t="s">
        <v>1336</v>
      </c>
      <c r="H7" s="18" t="s">
        <v>3661</v>
      </c>
      <c r="I7" s="18">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J7" s="18" t="str">
        <f ca="1">IF(MOD(I7,10)=0,"ぴき",IF(MOD(I7,10)=1,"ぴき",IF(MOD(I7,10)=6,"ぴき",IF(MOD(I7,10)=3,"びき","ひき"))))</f>
        <v>ぴき</v>
      </c>
      <c r="K7" s="18" t="s">
        <v>376</v>
      </c>
      <c r="L7" s="28" t="s">
        <v>814</v>
      </c>
      <c r="M7" s="18" t="s">
        <v>1337</v>
      </c>
      <c r="P7" s="18" t="s">
        <v>3662</v>
      </c>
      <c r="Q7" s="18">
        <f t="shared" ca="1" si="5"/>
        <v>0</v>
      </c>
      <c r="R7" s="18" t="str">
        <f ca="1">IF(MOD(Q7,10)=0,"ぴき",IF(MOD(Q7,10)=1,"ぴき",IF(MOD(Q7,10)=6,"ぴき",IF(MOD(Q7,10)=3,"びき","ひき"))))</f>
        <v>ぴき</v>
      </c>
      <c r="S7" s="18" t="s">
        <v>377</v>
      </c>
      <c r="T7" s="28" t="s">
        <v>814</v>
      </c>
      <c r="U7" s="18" t="s">
        <v>1338</v>
      </c>
      <c r="X7" s="18" t="s">
        <v>1339</v>
      </c>
      <c r="AA7" s="18" t="s">
        <v>2683</v>
      </c>
      <c r="AB7" s="28" t="s">
        <v>814</v>
      </c>
      <c r="AJ7" s="3" t="str">
        <f t="shared" ca="1" si="2"/>
        <v>むしかごに　せみが　0ぴき　はいって　いました。/きょう、せみとりをして　0ぴき　つかまえて　いれました。/むしかごの　せみは、なんびきに　なりましたか。/</v>
      </c>
    </row>
    <row r="8" spans="1:36" ht="57">
      <c r="A8" s="3" t="s">
        <v>258</v>
      </c>
      <c r="B8" s="18">
        <v>6</v>
      </c>
      <c r="C8" s="3">
        <f t="shared" ca="1" si="0"/>
        <v>0.46710554429310569</v>
      </c>
      <c r="D8" s="3">
        <f t="shared" ca="1" si="3"/>
        <v>17</v>
      </c>
      <c r="E8" s="18" t="s">
        <v>378</v>
      </c>
      <c r="F8" s="18"/>
      <c r="G8" s="18"/>
      <c r="H8" s="18" t="s">
        <v>3663</v>
      </c>
      <c r="I8" s="18">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0</v>
      </c>
      <c r="J8" s="18" t="s">
        <v>1334</v>
      </c>
      <c r="K8" s="18" t="s">
        <v>1331</v>
      </c>
      <c r="L8" s="28" t="s">
        <v>814</v>
      </c>
      <c r="M8" s="18" t="s">
        <v>3664</v>
      </c>
      <c r="N8" s="18">
        <f t="shared" ref="N8:N12" ca="1" si="6">IF($D8=1,VLOOKUP(1,INDIRECT(第1問問題レベル,0),IF(MOD(INT($C8*100),2)=1,3,2),0),IF($D8=2,VLOOKUP(2,INDIRECT(第2問問題レベル,0),IF(MOD(INT($C8*100),2)=1,3,2),0),IF($D8=3,VLOOKUP(3,INDIRECT(第3問問題レベル,0),IF(MOD(INT($C8*100),2)=1,3,2),0),IF($D8=4,VLOOKUP(4,INDIRECT(第4問問題レベル,0),IF(MOD(INT($C8*100),2)=1,3,2),0),IF($D8=5,VLOOKUP(5,INDIRECT(第5問問題レベル,0),IF(MOD(INT($C8*100),2)=1,3,2),0),IF($D8=6,VLOOKUP(6,INDIRECT(第6問問題レベル,0),IF(MOD(INT($C8*100),2)=1,3,2),0),0))))))</f>
        <v>0</v>
      </c>
      <c r="O8" s="18" t="s">
        <v>1316</v>
      </c>
      <c r="P8" s="18" t="s">
        <v>1340</v>
      </c>
      <c r="Q8" s="18"/>
      <c r="R8" s="18"/>
      <c r="S8" s="18"/>
      <c r="T8" s="28" t="s">
        <v>814</v>
      </c>
      <c r="U8" s="18" t="s">
        <v>1341</v>
      </c>
      <c r="V8" s="18"/>
      <c r="W8" s="18"/>
      <c r="X8" s="18" t="s">
        <v>1342</v>
      </c>
      <c r="Y8" s="18"/>
      <c r="Z8" s="18"/>
      <c r="AA8" s="18" t="s">
        <v>1343</v>
      </c>
      <c r="AB8" s="28" t="s">
        <v>814</v>
      </c>
      <c r="AC8" s="18"/>
      <c r="AD8" s="18"/>
      <c r="AE8" s="18"/>
      <c r="AF8" s="18"/>
      <c r="AG8" s="18"/>
      <c r="AH8" s="18"/>
      <c r="AI8" s="18"/>
      <c r="AJ8" s="3" t="str">
        <f t="shared" ref="AJ8:AJ17" ca="1" si="7">E8&amp;F8&amp;G8&amp;H8&amp;I8&amp;J8&amp;K8&amp;L8&amp;M8&amp;N8&amp;O8&amp;P8&amp;Q8&amp;R8&amp;S8&amp;T8&amp;U8&amp;V8&amp;W8&amp;X8&amp;Y8&amp;Z8&amp;AA8&amp;AB8&amp;AC8&amp;AD8&amp;AE8&amp;AF8&amp;AG8&amp;AH8&amp;AI8</f>
        <v>ゆりさんは、シールを　0まい　もっていました。/おねえさんが　0まい　くれました。/ゆりさんの　シールは、なんまいに　なりましたか。/</v>
      </c>
    </row>
    <row r="9" spans="1:36" s="18" customFormat="1" ht="57">
      <c r="A9" s="3" t="s">
        <v>258</v>
      </c>
      <c r="B9" s="3">
        <v>7</v>
      </c>
      <c r="C9" s="3">
        <f t="shared" ca="1" si="0"/>
        <v>0.35989250816922613</v>
      </c>
      <c r="D9" s="3">
        <f t="shared" ca="1" si="3"/>
        <v>23</v>
      </c>
      <c r="E9" s="18" t="s">
        <v>1344</v>
      </c>
      <c r="F9" s="18">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G9" s="18" t="s">
        <v>358</v>
      </c>
      <c r="H9" s="18" t="s">
        <v>1345</v>
      </c>
      <c r="K9" s="18" t="s">
        <v>81</v>
      </c>
      <c r="L9" s="28" t="s">
        <v>814</v>
      </c>
      <c r="M9" s="18" t="s">
        <v>3657</v>
      </c>
      <c r="N9" s="18">
        <f t="shared" ca="1" si="6"/>
        <v>0</v>
      </c>
      <c r="O9" s="18" t="s">
        <v>358</v>
      </c>
      <c r="P9" s="18" t="s">
        <v>1346</v>
      </c>
      <c r="S9" s="18" t="s">
        <v>1347</v>
      </c>
      <c r="T9" s="28" t="s">
        <v>814</v>
      </c>
      <c r="U9" s="18" t="s">
        <v>790</v>
      </c>
      <c r="X9" s="18" t="s">
        <v>1348</v>
      </c>
      <c r="AA9" s="18" t="s">
        <v>1349</v>
      </c>
      <c r="AB9" s="28" t="s">
        <v>814</v>
      </c>
      <c r="AJ9" s="3" t="str">
        <f t="shared" ca="1" si="7"/>
        <v>こうえんで　0わの　ハトが　えさを　たべて　いました。/そこに　0わの　ハトが　えさを　たべに　きました。/なんわの　ハトが、えさを　たべていますか。/</v>
      </c>
    </row>
    <row r="10" spans="1:36" s="18" customFormat="1" ht="42.75">
      <c r="A10" s="3" t="s">
        <v>258</v>
      </c>
      <c r="B10" s="18">
        <v>8</v>
      </c>
      <c r="C10" s="3">
        <f t="shared" ca="1" si="0"/>
        <v>5.1487168901493297E-2</v>
      </c>
      <c r="D10" s="3">
        <f t="shared" ca="1" si="3"/>
        <v>37</v>
      </c>
      <c r="E10" s="18" t="s">
        <v>785</v>
      </c>
      <c r="H10" s="18" t="s">
        <v>3665</v>
      </c>
      <c r="I10" s="18">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0</v>
      </c>
      <c r="J10" s="18" t="s">
        <v>358</v>
      </c>
      <c r="K10" s="18" t="s">
        <v>1311</v>
      </c>
      <c r="L10" s="28" t="s">
        <v>814</v>
      </c>
      <c r="M10" s="18" t="s">
        <v>3657</v>
      </c>
      <c r="N10" s="18">
        <f t="shared" ca="1" si="6"/>
        <v>0</v>
      </c>
      <c r="O10" s="18" t="s">
        <v>358</v>
      </c>
      <c r="P10" s="18" t="s">
        <v>1350</v>
      </c>
      <c r="T10" s="28" t="s">
        <v>814</v>
      </c>
      <c r="U10" s="18" t="s">
        <v>1351</v>
      </c>
      <c r="X10" s="18" t="s">
        <v>1352</v>
      </c>
      <c r="AA10" s="18" t="s">
        <v>1353</v>
      </c>
      <c r="AB10" s="28" t="s">
        <v>814</v>
      </c>
      <c r="AJ10" s="3" t="str">
        <f t="shared" ca="1" si="7"/>
        <v>でんせんに　すずめが　0わとまって　いました。/そこに　0わ　とんで　きました。/いまは、なんわのすずめが　でんせんに　とまっていますか。/</v>
      </c>
    </row>
    <row r="11" spans="1:36" s="18" customFormat="1" ht="57">
      <c r="A11" s="3" t="s">
        <v>258</v>
      </c>
      <c r="B11" s="3">
        <v>9</v>
      </c>
      <c r="C11" s="3">
        <f t="shared" ca="1" si="0"/>
        <v>0.29949727561277217</v>
      </c>
      <c r="D11" s="3">
        <f t="shared" ca="1" si="3"/>
        <v>25</v>
      </c>
      <c r="E11" s="18" t="s">
        <v>3666</v>
      </c>
      <c r="F11" s="18">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0</v>
      </c>
      <c r="G11" s="18" t="str">
        <f ca="1">IF(MOD(F11,10)=0,"ぽん",IF(MOD(F11,10)=1,"ぽん",IF(MOD(F11,10)=6,"ぽん",IF(MOD(F11,10)=3,"ぼん","ほん"))))</f>
        <v>ぽん</v>
      </c>
      <c r="H11" s="18" t="s">
        <v>1354</v>
      </c>
      <c r="L11" s="28" t="s">
        <v>814</v>
      </c>
      <c r="M11" s="18" t="s">
        <v>3667</v>
      </c>
      <c r="N11" s="18">
        <f t="shared" ca="1" si="6"/>
        <v>0</v>
      </c>
      <c r="O11" s="18" t="str">
        <f ca="1">IF(MOD(N11,10)=0,"ぽん",IF(MOD(N11,10)=1,"ぽん",IF(MOD(N11,10)=6,"ぽん",IF(MOD(N11,10)=3,"ぼん","ほん"))))</f>
        <v>ぽん</v>
      </c>
      <c r="P11" s="18" t="s">
        <v>1355</v>
      </c>
      <c r="S11" s="18" t="s">
        <v>1356</v>
      </c>
      <c r="T11" s="28" t="s">
        <v>814</v>
      </c>
      <c r="U11" s="18" t="s">
        <v>1357</v>
      </c>
      <c r="X11" s="18" t="s">
        <v>74</v>
      </c>
      <c r="AA11" s="18" t="s">
        <v>1358</v>
      </c>
      <c r="AB11" s="28" t="s">
        <v>814</v>
      </c>
      <c r="AJ11" s="3" t="str">
        <f t="shared" ca="1" si="7"/>
        <v>にんじんが　0ぽん　ありました。/おかあさんが　0ぽん　やおやさんで　かってきました。/にんじんは、ぜんぶで　なんぼんに　なりましたか。/</v>
      </c>
    </row>
    <row r="12" spans="1:36" s="18" customFormat="1" ht="57">
      <c r="A12" s="3" t="s">
        <v>258</v>
      </c>
      <c r="B12" s="18">
        <v>10</v>
      </c>
      <c r="C12" s="3">
        <f t="shared" ca="1" si="0"/>
        <v>3.7633982002268085E-2</v>
      </c>
      <c r="D12" s="3">
        <f t="shared" ca="1" si="3"/>
        <v>38</v>
      </c>
      <c r="E12" s="18" t="s">
        <v>3668</v>
      </c>
      <c r="F12" s="18">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G12" s="18" t="str">
        <f ca="1">IF(MOD(F12,10)=0,"ぴき",IF(MOD(F12,10)=1,"ぴき",IF(MOD(F12,10)=6,"ぴき",IF(MOD(F12,10)=3,"びき","ひき"))))</f>
        <v>ぴき</v>
      </c>
      <c r="H12" s="18" t="s">
        <v>73</v>
      </c>
      <c r="L12" s="28" t="s">
        <v>814</v>
      </c>
      <c r="M12" s="18" t="s">
        <v>3669</v>
      </c>
      <c r="N12" s="18">
        <f t="shared" ca="1" si="6"/>
        <v>0</v>
      </c>
      <c r="O12" s="18" t="str">
        <f ca="1">IF(MOD(N12,10)=0,"ぴき",IF(MOD(N12,10)=1,"ぴき",IF(MOD(N12,10)=6,"ぴき",IF(MOD(N12,10)=3,"びき","ひき"))))</f>
        <v>ぴき</v>
      </c>
      <c r="P12" s="18" t="s">
        <v>1359</v>
      </c>
      <c r="T12" s="28" t="s">
        <v>814</v>
      </c>
      <c r="U12" s="18" t="s">
        <v>242</v>
      </c>
      <c r="X12" s="18" t="s">
        <v>1360</v>
      </c>
      <c r="AA12" s="18" t="s">
        <v>1361</v>
      </c>
      <c r="AB12" s="28" t="s">
        <v>814</v>
      </c>
      <c r="AJ12" s="3" t="str">
        <f t="shared" ca="1" si="7"/>
        <v>カブトムシを　0ぴき　つかまえました。/おにいさんが　0ぴき　くれました。/かぶとむしは、ぜんぶで　なんびきに　なりましたか。/</v>
      </c>
    </row>
    <row r="13" spans="1:36" ht="42.75">
      <c r="A13" s="3" t="s">
        <v>258</v>
      </c>
      <c r="B13" s="3">
        <v>11</v>
      </c>
      <c r="C13" s="3">
        <f t="shared" ca="1" si="0"/>
        <v>0.18377905254780358</v>
      </c>
      <c r="D13" s="3">
        <f t="shared" ca="1" si="3"/>
        <v>33</v>
      </c>
      <c r="E13" s="18" t="s">
        <v>3670</v>
      </c>
      <c r="F13" s="18">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G13" s="18" t="s">
        <v>342</v>
      </c>
      <c r="H13" s="18" t="s">
        <v>376</v>
      </c>
      <c r="I13" s="18"/>
      <c r="J13" s="18"/>
      <c r="K13" s="18"/>
      <c r="L13" s="28" t="s">
        <v>814</v>
      </c>
      <c r="M13" s="18" t="s">
        <v>237</v>
      </c>
      <c r="N13" s="18"/>
      <c r="O13" s="18"/>
      <c r="P13" s="18" t="s">
        <v>2684</v>
      </c>
      <c r="Q13" s="18">
        <f t="shared" ref="Q13" ca="1" si="8">IF($D13=1,VLOOKUP(1,INDIRECT(第1問問題レベル,0),IF(MOD(INT($C13*100),2)=1,3,2),0),IF($D13=2,VLOOKUP(2,INDIRECT(第2問問題レベル,0),IF(MOD(INT($C13*100),2)=1,3,2),0),IF($D13=3,VLOOKUP(3,INDIRECT(第3問問題レベル,0),IF(MOD(INT($C13*100),2)=1,3,2),0),IF($D13=4,VLOOKUP(4,INDIRECT(第4問問題レベル,0),IF(MOD(INT($C13*100),2)=1,3,2),0),IF($D13=5,VLOOKUP(5,INDIRECT(第5問問題レベル,0),IF(MOD(INT($C13*100),2)=1,3,2),0),IF($D13=6,VLOOKUP(6,INDIRECT(第6問問題レベル,0),IF(MOD(INT($C13*100),2)=1,3,2),0),0))))))</f>
        <v>0</v>
      </c>
      <c r="R13" s="18" t="s">
        <v>342</v>
      </c>
      <c r="S13" s="18" t="s">
        <v>1362</v>
      </c>
      <c r="T13" s="28" t="s">
        <v>814</v>
      </c>
      <c r="U13" s="18" t="s">
        <v>1363</v>
      </c>
      <c r="V13" s="18"/>
      <c r="W13" s="18"/>
      <c r="X13" s="18" t="s">
        <v>1364</v>
      </c>
      <c r="Y13" s="18"/>
      <c r="Z13" s="18"/>
      <c r="AA13" s="18" t="s">
        <v>1087</v>
      </c>
      <c r="AB13" s="28" t="s">
        <v>814</v>
      </c>
      <c r="AC13" s="18"/>
      <c r="AD13" s="18"/>
      <c r="AE13" s="18"/>
      <c r="AF13" s="18"/>
      <c r="AG13" s="18"/>
      <c r="AH13" s="18"/>
      <c r="AI13" s="18"/>
      <c r="AJ13" s="3" t="str">
        <f t="shared" ca="1" si="7"/>
        <v>かごに　りんごが　0こ　はいって　いました。/そこに　べつの　りんごを　0こ　いれました。/かごの　なかの　りんごは、いくつに　なりましたか。/</v>
      </c>
    </row>
    <row r="14" spans="1:36" s="18" customFormat="1" ht="28.5">
      <c r="A14" s="3" t="s">
        <v>258</v>
      </c>
      <c r="B14" s="18">
        <v>12</v>
      </c>
      <c r="C14" s="3">
        <f t="shared" ca="1" si="0"/>
        <v>0.70014419544413575</v>
      </c>
      <c r="D14" s="3">
        <f t="shared" ca="1" si="3"/>
        <v>10</v>
      </c>
      <c r="E14" s="18" t="s">
        <v>2685</v>
      </c>
      <c r="H14" s="18" t="s">
        <v>1365</v>
      </c>
      <c r="K14" s="18" t="s">
        <v>1366</v>
      </c>
      <c r="L14" s="28" t="s">
        <v>814</v>
      </c>
      <c r="M14" s="18" t="s">
        <v>3671</v>
      </c>
      <c r="N14" s="18">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0</v>
      </c>
      <c r="O14" s="18" t="s">
        <v>1321</v>
      </c>
      <c r="P14" s="18" t="s">
        <v>37</v>
      </c>
      <c r="T14" s="28" t="s">
        <v>814</v>
      </c>
      <c r="U14" s="18" t="s">
        <v>1367</v>
      </c>
      <c r="V14" s="18">
        <f t="shared" ref="V14" ca="1" si="9">IF($D14=1,VLOOKUP(1,INDIRECT(第1問問題レベル,0),IF(MOD(INT($C14*100),2)=1,3,2),0),IF($D14=2,VLOOKUP(2,INDIRECT(第2問問題レベル,0),IF(MOD(INT($C14*100),2)=1,3,2),0),IF($D14=3,VLOOKUP(3,INDIRECT(第3問問題レベル,0),IF(MOD(INT($C14*100),2)=1,3,2),0),IF($D14=4,VLOOKUP(4,INDIRECT(第4問問題レベル,0),IF(MOD(INT($C14*100),2)=1,3,2),0),IF($D14=5,VLOOKUP(5,INDIRECT(第5問問題レベル,0),IF(MOD(INT($C14*100),2)=1,3,2),0),IF($D14=6,VLOOKUP(6,INDIRECT(第6問問題レベル,0),IF(MOD(INT($C14*100),2)=1,3,2),0),0))))))</f>
        <v>0</v>
      </c>
      <c r="W14" s="18" t="s">
        <v>342</v>
      </c>
      <c r="X14" s="18" t="s">
        <v>37</v>
      </c>
      <c r="AB14" s="28" t="s">
        <v>814</v>
      </c>
      <c r="AC14" s="18" t="s">
        <v>1368</v>
      </c>
      <c r="AF14" s="18" t="s">
        <v>1369</v>
      </c>
      <c r="AI14" s="18" t="s">
        <v>1370</v>
      </c>
      <c r="AJ14" s="3" t="str">
        <f t="shared" ca="1" si="7"/>
        <v>いろがみで　つるを　おっています。/きのうまでに　0こ　おりました。/きょうは、0こ　おりました。/おりづるは、なんわになりましたか。</v>
      </c>
    </row>
    <row r="15" spans="1:36" s="18" customFormat="1" ht="42.75">
      <c r="A15" s="3" t="s">
        <v>258</v>
      </c>
      <c r="B15" s="3">
        <v>13</v>
      </c>
      <c r="C15" s="3">
        <f t="shared" ca="1" si="0"/>
        <v>0.96814768178665833</v>
      </c>
      <c r="D15" s="3">
        <f t="shared" ca="1" si="3"/>
        <v>1</v>
      </c>
      <c r="E15" s="18" t="s">
        <v>3672</v>
      </c>
      <c r="F15" s="18">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1</v>
      </c>
      <c r="G15" s="18" t="s">
        <v>342</v>
      </c>
      <c r="H15" s="18" t="s">
        <v>2686</v>
      </c>
      <c r="K15" s="18" t="s">
        <v>353</v>
      </c>
      <c r="L15" s="28" t="s">
        <v>814</v>
      </c>
      <c r="M15" s="18" t="s">
        <v>1371</v>
      </c>
      <c r="P15" s="18" t="s">
        <v>3673</v>
      </c>
      <c r="Q15" s="18">
        <f t="shared" ref="Q15" ca="1" si="10">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19</v>
      </c>
      <c r="R15" s="18" t="s">
        <v>342</v>
      </c>
      <c r="S15" s="18" t="s">
        <v>395</v>
      </c>
      <c r="T15" s="28" t="s">
        <v>814</v>
      </c>
      <c r="U15" s="18" t="s">
        <v>1372</v>
      </c>
      <c r="X15" s="18" t="s">
        <v>1373</v>
      </c>
      <c r="AA15" s="18" t="s">
        <v>1374</v>
      </c>
      <c r="AB15" s="28" t="s">
        <v>814</v>
      </c>
      <c r="AJ15" s="3" t="str">
        <f t="shared" ca="1" si="7"/>
        <v>ゆうきくんは、ふうせんを　1こ　もって　こうえんに　いきました。/こうえんに　いくとピエロさんが　19こ　くれました。/ゆうきくんの　ふうせんは、なんこに　なりましたか。/</v>
      </c>
    </row>
    <row r="16" spans="1:36" s="18" customFormat="1" ht="57">
      <c r="A16" s="3" t="s">
        <v>258</v>
      </c>
      <c r="B16" s="18">
        <v>14</v>
      </c>
      <c r="C16" s="3">
        <f t="shared" ca="1" si="0"/>
        <v>2.063000634560086E-2</v>
      </c>
      <c r="D16" s="3">
        <f t="shared" ca="1" si="3"/>
        <v>39</v>
      </c>
      <c r="E16" s="18" t="s">
        <v>1312</v>
      </c>
      <c r="H16" s="18" t="s">
        <v>1344</v>
      </c>
      <c r="I16" s="18">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0</v>
      </c>
      <c r="J16" s="18" t="str">
        <f ca="1">IF(I16=1,"にん（ひとり）",IF(I16=2,"にん（ふたり）","にん"))</f>
        <v>にん</v>
      </c>
      <c r="K16" s="18" t="s">
        <v>1375</v>
      </c>
      <c r="L16" s="28" t="s">
        <v>814</v>
      </c>
      <c r="M16" s="18" t="s">
        <v>3657</v>
      </c>
      <c r="N16" s="18">
        <f t="shared" ref="N16:N18" ca="1" si="11">IF($D16=1,VLOOKUP(1,INDIRECT(第1問問題レベル,0),IF(MOD(INT($C16*100),2)=1,3,2),0),IF($D16=2,VLOOKUP(2,INDIRECT(第2問問題レベル,0),IF(MOD(INT($C16*100),2)=1,3,2),0),IF($D16=3,VLOOKUP(3,INDIRECT(第3問問題レベル,0),IF(MOD(INT($C16*100),2)=1,3,2),0),IF($D16=4,VLOOKUP(4,INDIRECT(第4問問題レベル,0),IF(MOD(INT($C16*100),2)=1,3,2),0),IF($D16=5,VLOOKUP(5,INDIRECT(第5問問題レベル,0),IF(MOD(INT($C16*100),2)=1,3,2),0),IF($D16=6,VLOOKUP(6,INDIRECT(第6問問題レベル,0),IF(MOD(INT($C16*100),2)=1,3,2),0),0))))))</f>
        <v>0</v>
      </c>
      <c r="O16" s="18" t="str">
        <f ca="1">IF(N16=1,"にん（ひとり）",IF(N16=2,"にん（ふたり）","にん"))</f>
        <v>にん</v>
      </c>
      <c r="P16" s="18" t="s">
        <v>2687</v>
      </c>
      <c r="S16" s="18" t="s">
        <v>1376</v>
      </c>
      <c r="T16" s="28" t="s">
        <v>814</v>
      </c>
      <c r="U16" s="18" t="s">
        <v>1377</v>
      </c>
      <c r="X16" s="18" t="s">
        <v>1378</v>
      </c>
      <c r="AA16" s="18" t="s">
        <v>1379</v>
      </c>
      <c r="AB16" s="28" t="s">
        <v>814</v>
      </c>
      <c r="AJ16" s="3" t="str">
        <f t="shared" ca="1" si="7"/>
        <v>こどもがこうえんで　0にん　あそんでい　います。/そこに　0にんの　こどもが　やってきました。/あそんでいる　こどもは、　なんにんに　なりましたか。/</v>
      </c>
    </row>
    <row r="17" spans="1:36" s="18" customFormat="1" ht="42.75">
      <c r="A17" s="3" t="s">
        <v>258</v>
      </c>
      <c r="B17" s="3">
        <v>15</v>
      </c>
      <c r="C17" s="3">
        <f t="shared" ca="1" si="0"/>
        <v>0.28175061445262639</v>
      </c>
      <c r="D17" s="3">
        <f t="shared" ca="1" si="3"/>
        <v>27</v>
      </c>
      <c r="E17" s="18" t="s">
        <v>3674</v>
      </c>
      <c r="F17" s="18">
        <f ca="1">IF($D17=1,VLOOKUP(1,INDIRECT(第1問問題レベル,0),IF(MOD(INT($C17*100),2)=1,2,3),0),IF($D17=2,VLOOKUP(2,INDIRECT(第2問問題レベル,0),IF(MOD(INT($C17*100),2)=1,2,3),0),IF($D17=3,VLOOKUP(3,INDIRECT(第3問問題レベル,0),IF(MOD(INT($C17*100),2)=1,2,3),0),IF($D17=4,VLOOKUP(4,INDIRECT(第4問問題レベル,0),IF(MOD(INT($C17*100),2)=1,2,3),0),IF($D17=5,VLOOKUP(5,INDIRECT(第5問問題レベル,0),IF(MOD(INT($C17*100),2)=1,2,3),0),IF($D17=6,VLOOKUP(6,INDIRECT(第6問問題レベル,0),IF(MOD(INT($C17*100),2)=1,2,3),0),0))))))</f>
        <v>0</v>
      </c>
      <c r="G17" s="18" t="str">
        <f ca="1">IF(MOD(F17,10)=0,"ぴき",IF(MOD(F17,10)=1,"ぴき",IF(MOD(F17,10)=6,"ぴき",IF(MOD(F17,10)=3,"びき","ひき"))))</f>
        <v>ぴき</v>
      </c>
      <c r="H17" s="18" t="s">
        <v>2688</v>
      </c>
      <c r="K17" s="18" t="s">
        <v>1380</v>
      </c>
      <c r="L17" s="28" t="s">
        <v>814</v>
      </c>
      <c r="M17" s="18" t="s">
        <v>3675</v>
      </c>
      <c r="N17" s="18">
        <f t="shared" ca="1" si="11"/>
        <v>0</v>
      </c>
      <c r="O17" s="18" t="str">
        <f ca="1">IF(MOD(N17,10)=0,"ぴき",IF(MOD(N17,10)=1,"ぴき",IF(MOD(N17,10)=6,"ぴき",IF(MOD(N17,10)=3,"びき","ひき"))))</f>
        <v>ぴき</v>
      </c>
      <c r="P17" s="18" t="s">
        <v>1381</v>
      </c>
      <c r="S17" s="18" t="s">
        <v>1382</v>
      </c>
      <c r="T17" s="28" t="s">
        <v>814</v>
      </c>
      <c r="U17" s="18" t="s">
        <v>1383</v>
      </c>
      <c r="X17" s="18" t="s">
        <v>1384</v>
      </c>
      <c r="AA17" s="18" t="s">
        <v>1385</v>
      </c>
      <c r="AB17" s="28" t="s">
        <v>814</v>
      </c>
      <c r="AJ17" s="3" t="str">
        <f t="shared" ca="1" si="7"/>
        <v>コアラが　0ぴき　きのうえで　あそんでいました。/そこへ　0ぴきコアラが　のぼって　きました。/きのうえでは、なんびきの　コアラがあそんで　いますか。/</v>
      </c>
    </row>
    <row r="18" spans="1:36" ht="28.5">
      <c r="A18" s="3" t="s">
        <v>258</v>
      </c>
      <c r="B18" s="18">
        <v>16</v>
      </c>
      <c r="C18" s="3">
        <f t="shared" ca="1" si="0"/>
        <v>0.29921837613808266</v>
      </c>
      <c r="D18" s="3">
        <f t="shared" ca="1" si="3"/>
        <v>26</v>
      </c>
      <c r="E18" s="18" t="s">
        <v>1387</v>
      </c>
      <c r="F18" s="18"/>
      <c r="G18" s="18"/>
      <c r="H18" s="18" t="s">
        <v>3663</v>
      </c>
      <c r="I18" s="18">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J18" s="18" t="s">
        <v>1386</v>
      </c>
      <c r="K18" s="18" t="s">
        <v>1388</v>
      </c>
      <c r="L18" s="28" t="s">
        <v>814</v>
      </c>
      <c r="M18" s="18" t="s">
        <v>3676</v>
      </c>
      <c r="N18" s="18">
        <f t="shared" ca="1" si="11"/>
        <v>0</v>
      </c>
      <c r="O18" s="18" t="s">
        <v>24</v>
      </c>
      <c r="P18" s="18" t="s">
        <v>98</v>
      </c>
      <c r="Q18" s="18"/>
      <c r="R18" s="18"/>
      <c r="S18" s="18"/>
      <c r="T18" s="28" t="s">
        <v>814</v>
      </c>
      <c r="U18" s="18" t="s">
        <v>1389</v>
      </c>
      <c r="V18" s="18"/>
      <c r="W18" s="18"/>
      <c r="X18" s="18" t="s">
        <v>1390</v>
      </c>
      <c r="Y18" s="18"/>
      <c r="Z18" s="18"/>
      <c r="AA18" s="18" t="s">
        <v>1391</v>
      </c>
      <c r="AB18" s="28" t="s">
        <v>814</v>
      </c>
      <c r="AC18" s="18"/>
      <c r="AD18" s="18"/>
      <c r="AE18" s="18"/>
      <c r="AF18" s="18"/>
      <c r="AG18" s="18"/>
      <c r="AH18" s="18"/>
      <c r="AI18" s="18"/>
      <c r="AJ18" s="3" t="str">
        <f t="shared" ref="AJ18:AJ22" ca="1" si="12">E18&amp;F18&amp;G18&amp;H18&amp;I18&amp;J18&amp;K18&amp;L18&amp;M18&amp;N18&amp;O18&amp;P18&amp;Q18&amp;R18&amp;S18&amp;T18&amp;U18&amp;V18&amp;W18&amp;X18&amp;Y18&amp;Z18&amp;AA18&amp;AB18&amp;AC18&amp;AD18&amp;AE18&amp;AF18&amp;AG18&amp;AH18&amp;AI18</f>
        <v>みゆきさんは、シールを　0まい　もって　います。/おねえさんから　0まい　もらいました。/シールは、なんまいに　なりますか。/</v>
      </c>
    </row>
    <row r="19" spans="1:36" s="18" customFormat="1" ht="28.5">
      <c r="A19" s="3" t="s">
        <v>258</v>
      </c>
      <c r="B19" s="3">
        <v>17</v>
      </c>
      <c r="C19" s="3">
        <f t="shared" ca="1" si="0"/>
        <v>6.7444242218067996E-2</v>
      </c>
      <c r="D19" s="3">
        <f t="shared" ca="1" si="3"/>
        <v>36</v>
      </c>
      <c r="E19" s="18" t="s">
        <v>1392</v>
      </c>
      <c r="H19" s="18" t="s">
        <v>3677</v>
      </c>
      <c r="I19" s="18">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J19" s="18" t="str">
        <f ca="1">IF(MOD(I19,10)=0,"ぴき",IF(MOD(I19,10)=1,"ぴき",IF(MOD(I19,10)=6,"ぴき",IF(MOD(I19,10)=3,"びき","ひき"))))</f>
        <v>ぴき</v>
      </c>
      <c r="K19" s="18" t="s">
        <v>58</v>
      </c>
      <c r="L19" s="28" t="s">
        <v>814</v>
      </c>
      <c r="M19" s="18" t="s">
        <v>1393</v>
      </c>
      <c r="P19" s="18" t="s">
        <v>3678</v>
      </c>
      <c r="Q19" s="18">
        <f t="shared" ref="Q19" ca="1" si="13">IF($D19=1,VLOOKUP(1,INDIRECT(第1問問題レベル,0),IF(MOD(INT($C19*100),2)=1,3,2),0),IF($D19=2,VLOOKUP(2,INDIRECT(第2問問題レベル,0),IF(MOD(INT($C19*100),2)=1,3,2),0),IF($D19=3,VLOOKUP(3,INDIRECT(第3問問題レベル,0),IF(MOD(INT($C19*100),2)=1,3,2),0),IF($D19=4,VLOOKUP(4,INDIRECT(第4問問題レベル,0),IF(MOD(INT($C19*100),2)=1,3,2),0),IF($D19=5,VLOOKUP(5,INDIRECT(第5問問題レベル,0),IF(MOD(INT($C19*100),2)=1,3,2),0),IF($D19=6,VLOOKUP(6,INDIRECT(第6問問題レベル,0),IF(MOD(INT($C19*100),2)=1,3,2),0),0))))))</f>
        <v>0</v>
      </c>
      <c r="R19" s="18" t="str">
        <f ca="1">IF(MOD(Q19,10)=0,"ぴき",IF(MOD(Q19,10)=1,"ぴき",IF(MOD(Q19,10)=6,"ぴき",IF(MOD(Q19,10)=3,"びき","ひき"))))</f>
        <v>ぴき</v>
      </c>
      <c r="S19" s="18" t="s">
        <v>1394</v>
      </c>
      <c r="T19" s="28" t="s">
        <v>814</v>
      </c>
      <c r="U19" s="18" t="s">
        <v>1395</v>
      </c>
      <c r="X19" s="18" t="s">
        <v>1396</v>
      </c>
      <c r="AA19" s="18" t="s">
        <v>1397</v>
      </c>
      <c r="AB19" s="28" t="s">
        <v>814</v>
      </c>
      <c r="AJ19" s="3" t="str">
        <f t="shared" ca="1" si="12"/>
        <v>きんぎょばちにきんぎょが　0ぴき　いました。/けさ、たまごから　0ぴき　かえりました。/きんぎょは、なんびきに　なりましたか。/</v>
      </c>
    </row>
    <row r="20" spans="1:36" s="18" customFormat="1" ht="57">
      <c r="A20" s="3" t="s">
        <v>258</v>
      </c>
      <c r="B20" s="18">
        <v>18</v>
      </c>
      <c r="C20" s="3">
        <f t="shared" ca="1" si="0"/>
        <v>0.48050929691756039</v>
      </c>
      <c r="D20" s="3">
        <f t="shared" ca="1" si="3"/>
        <v>15</v>
      </c>
      <c r="E20" s="18" t="s">
        <v>3679</v>
      </c>
      <c r="F20" s="18">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0</v>
      </c>
      <c r="G20" s="18" t="str">
        <f ca="1">IF(MOD(F20,10)=0,"ぴき",IF(MOD(F20,10)=1,"ぴき",IF(MOD(F20,10)=6,"ぴき",IF(MOD(F20,10)=3,"びき","ひき"))))</f>
        <v>ぴき</v>
      </c>
      <c r="H20" s="18" t="s">
        <v>1398</v>
      </c>
      <c r="K20" s="18" t="s">
        <v>1399</v>
      </c>
      <c r="L20" s="28" t="s">
        <v>814</v>
      </c>
      <c r="M20" s="18" t="s">
        <v>3657</v>
      </c>
      <c r="N20" s="18">
        <f t="shared" ref="N20" ca="1" si="14">IF($D20=1,VLOOKUP(1,INDIRECT(第1問問題レベル,0),IF(MOD(INT($C20*100),2)=1,3,2),0),IF($D20=2,VLOOKUP(2,INDIRECT(第2問問題レベル,0),IF(MOD(INT($C20*100),2)=1,3,2),0),IF($D20=3,VLOOKUP(3,INDIRECT(第3問問題レベル,0),IF(MOD(INT($C20*100),2)=1,3,2),0),IF($D20=4,VLOOKUP(4,INDIRECT(第4問問題レベル,0),IF(MOD(INT($C20*100),2)=1,3,2),0),IF($D20=5,VLOOKUP(5,INDIRECT(第5問問題レベル,0),IF(MOD(INT($C20*100),2)=1,3,2),0),IF($D20=6,VLOOKUP(6,INDIRECT(第6問問題レベル,0),IF(MOD(INT($C20*100),2)=1,3,2),0),0))))))</f>
        <v>0</v>
      </c>
      <c r="O20" s="18" t="str">
        <f ca="1">IF(MOD(N20,10)=0,"ぴき",IF(MOD(N20,10)=1,"ぴき",IF(MOD(N20,10)=6,"ぴき",IF(MOD(N20,10)=3,"びき","ひき"))))</f>
        <v>ぴき</v>
      </c>
      <c r="P20" s="18" t="s">
        <v>1400</v>
      </c>
      <c r="S20" s="18" t="s">
        <v>1401</v>
      </c>
      <c r="T20" s="28" t="s">
        <v>814</v>
      </c>
      <c r="U20" s="18" t="s">
        <v>1402</v>
      </c>
      <c r="X20" s="18" t="s">
        <v>573</v>
      </c>
      <c r="AA20" s="18" t="s">
        <v>1403</v>
      </c>
      <c r="AB20" s="28" t="s">
        <v>814</v>
      </c>
      <c r="AJ20" s="3" t="str">
        <f t="shared" ca="1" si="12"/>
        <v>ありが　0ぴきで　おおきな　えさを　はこんで　いました。/そこに　0ぴきの　ありが　おうえんに　やってきました。/いまは、なんびきの　ありがえさを　はこんでいますか。/</v>
      </c>
    </row>
    <row r="21" spans="1:36" s="18" customFormat="1" ht="57">
      <c r="A21" s="3" t="s">
        <v>258</v>
      </c>
      <c r="B21" s="3">
        <v>19</v>
      </c>
      <c r="C21" s="3">
        <f t="shared" ca="1" si="0"/>
        <v>0.38748452164758607</v>
      </c>
      <c r="D21" s="3">
        <f t="shared" ca="1" si="3"/>
        <v>21</v>
      </c>
      <c r="E21" s="18" t="s">
        <v>1313</v>
      </c>
      <c r="H21" s="18" t="s">
        <v>3680</v>
      </c>
      <c r="I21" s="18">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J21" s="18" t="str">
        <f ca="1">IF(I21=1,"にん（ひとり）",IF(I21=2,"にん（ふたり）","にん"))</f>
        <v>にん</v>
      </c>
      <c r="K21" s="18" t="s">
        <v>1404</v>
      </c>
      <c r="L21" s="28" t="s">
        <v>814</v>
      </c>
      <c r="M21" s="18" t="s">
        <v>40</v>
      </c>
      <c r="P21" s="18" t="s">
        <v>3680</v>
      </c>
      <c r="Q21" s="18">
        <f t="shared" ref="Q21" ca="1" si="15">IF($D21=1,VLOOKUP(1,INDIRECT(第1問問題レベル,0),IF(MOD(INT($C21*100),2)=1,3,2),0),IF($D21=2,VLOOKUP(2,INDIRECT(第2問問題レベル,0),IF(MOD(INT($C21*100),2)=1,3,2),0),IF($D21=3,VLOOKUP(3,INDIRECT(第3問問題レベル,0),IF(MOD(INT($C21*100),2)=1,3,2),0),IF($D21=4,VLOOKUP(4,INDIRECT(第4問問題レベル,0),IF(MOD(INT($C21*100),2)=1,3,2),0),IF($D21=5,VLOOKUP(5,INDIRECT(第5問問題レベル,0),IF(MOD(INT($C21*100),2)=1,3,2),0),IF($D21=6,VLOOKUP(6,INDIRECT(第6問問題レベル,0),IF(MOD(INT($C21*100),2)=1,3,2),0),0))))))</f>
        <v>0</v>
      </c>
      <c r="R21" s="18" t="str">
        <f ca="1">IF(Q21=1,"にん（ひとり）",IF(Q21=2,"にん（ふたり）","にん"))</f>
        <v>にん</v>
      </c>
      <c r="S21" s="18" t="s">
        <v>1405</v>
      </c>
      <c r="T21" s="28" t="s">
        <v>814</v>
      </c>
      <c r="U21" s="18" t="s">
        <v>1406</v>
      </c>
      <c r="X21" s="18" t="s">
        <v>1407</v>
      </c>
      <c r="AA21" s="18" t="s">
        <v>1408</v>
      </c>
      <c r="AB21" s="28" t="s">
        <v>814</v>
      </c>
      <c r="AJ21" s="3" t="str">
        <f t="shared" ca="1" si="12"/>
        <v>バスにおきゃくさんが　0にん　のっていました。/バスていでおきゃくさんが　0にん　のってきました。/いま　バスに　なんにんの　おきゃくさんが　のっていますか。/</v>
      </c>
    </row>
    <row r="22" spans="1:36" s="18" customFormat="1" ht="42.75">
      <c r="A22" s="3" t="s">
        <v>258</v>
      </c>
      <c r="B22" s="18">
        <v>20</v>
      </c>
      <c r="C22" s="3">
        <f t="shared" ca="1" si="0"/>
        <v>0.37430544720959102</v>
      </c>
      <c r="D22" s="3">
        <f t="shared" ca="1" si="3"/>
        <v>22</v>
      </c>
      <c r="E22" s="18" t="s">
        <v>1409</v>
      </c>
      <c r="H22" s="18" t="s">
        <v>3614</v>
      </c>
      <c r="I22" s="18">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0</v>
      </c>
      <c r="J22" s="18" t="str">
        <f ca="1">IF(MOD(I22,10)=0,"ぽん",IF(MOD(I22,10)=1,"ぽん",IF(MOD(I22,10)=6,"ぽん",IF(MOD(I22,10)=3,"ぼん","ほん"))))</f>
        <v>ぽん</v>
      </c>
      <c r="K22" s="18" t="s">
        <v>1410</v>
      </c>
      <c r="L22" s="28" t="s">
        <v>814</v>
      </c>
      <c r="M22" s="18" t="s">
        <v>1317</v>
      </c>
      <c r="N22" s="18">
        <f t="shared" ref="N22" ca="1" si="16">IF($D22=1,VLOOKUP(1,INDIRECT(第1問問題レベル,0),IF(MOD(INT($C22*100),2)=1,3,2),0),IF($D22=2,VLOOKUP(2,INDIRECT(第2問問題レベル,0),IF(MOD(INT($C22*100),2)=1,3,2),0),IF($D22=3,VLOOKUP(3,INDIRECT(第3問問題レベル,0),IF(MOD(INT($C22*100),2)=1,3,2),0),IF($D22=4,VLOOKUP(4,INDIRECT(第4問問題レベル,0),IF(MOD(INT($C22*100),2)=1,3,2),0),IF($D22=5,VLOOKUP(5,INDIRECT(第5問問題レベル,0),IF(MOD(INT($C22*100),2)=1,3,2),0),IF($D22=6,VLOOKUP(6,INDIRECT(第6問問題レベル,0),IF(MOD(INT($C22*100),2)=1,3,2),0),0))))))</f>
        <v>0</v>
      </c>
      <c r="O22" s="18" t="str">
        <f ca="1">IF(MOD(N22,10)=0,"ぽん",IF(MOD(N22,10)=1,"ぽん",IF(MOD(N22,10)=6,"ぽん",IF(MOD(N22,10)=3,"ぼん","ほん"))))</f>
        <v>ぽん</v>
      </c>
      <c r="P22" s="18" t="s">
        <v>1411</v>
      </c>
      <c r="T22" s="28" t="s">
        <v>814</v>
      </c>
      <c r="U22" s="18" t="s">
        <v>1412</v>
      </c>
      <c r="X22" s="18" t="s">
        <v>1413</v>
      </c>
      <c r="AA22" s="18" t="s">
        <v>389</v>
      </c>
      <c r="AB22" s="28" t="s">
        <v>814</v>
      </c>
      <c r="AJ22" s="3" t="str">
        <f t="shared" ca="1" si="12"/>
        <v>つくえの　なかに　えんぴつが　0ぽん　あります。/おとうさんが　0ぽん　かってきてくれました。/えんぴつは　なんぼんに　なりましたか。/</v>
      </c>
    </row>
    <row r="23" spans="1:36" ht="42.75">
      <c r="A23" s="3" t="s">
        <v>258</v>
      </c>
      <c r="B23" s="3">
        <v>21</v>
      </c>
      <c r="C23" s="3">
        <f t="shared" ca="1" si="0"/>
        <v>0.18076932550596037</v>
      </c>
      <c r="D23" s="3">
        <f t="shared" ca="1" si="3"/>
        <v>34</v>
      </c>
      <c r="E23" s="18" t="s">
        <v>3681</v>
      </c>
      <c r="F23" s="18">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0</v>
      </c>
      <c r="G23" s="18" t="s">
        <v>1414</v>
      </c>
      <c r="H23" s="18" t="s">
        <v>1415</v>
      </c>
      <c r="I23" s="18"/>
      <c r="J23" s="18"/>
      <c r="K23" s="18"/>
      <c r="L23" s="28" t="s">
        <v>814</v>
      </c>
      <c r="M23" s="18" t="s">
        <v>1416</v>
      </c>
      <c r="N23" s="18"/>
      <c r="O23" s="18"/>
      <c r="P23" s="18" t="s">
        <v>3682</v>
      </c>
      <c r="Q23" s="18">
        <f t="shared" ref="Q23" ca="1" si="17">IF($D23=1,VLOOKUP(1,INDIRECT(第1問問題レベル,0),IF(MOD(INT($C23*100),2)=1,3,2),0),IF($D23=2,VLOOKUP(2,INDIRECT(第2問問題レベル,0),IF(MOD(INT($C23*100),2)=1,3,2),0),IF($D23=3,VLOOKUP(3,INDIRECT(第3問問題レベル,0),IF(MOD(INT($C23*100),2)=1,3,2),0),IF($D23=4,VLOOKUP(4,INDIRECT(第4問問題レベル,0),IF(MOD(INT($C23*100),2)=1,3,2),0),IF($D23=5,VLOOKUP(5,INDIRECT(第5問問題レベル,0),IF(MOD(INT($C23*100),2)=1,3,2),0),IF($D23=6,VLOOKUP(6,INDIRECT(第6問問題レベル,0),IF(MOD(INT($C23*100),2)=1,3,2),0),0))))))</f>
        <v>0</v>
      </c>
      <c r="R23" s="18" t="s">
        <v>1417</v>
      </c>
      <c r="S23" s="18" t="s">
        <v>393</v>
      </c>
      <c r="T23" s="28" t="s">
        <v>814</v>
      </c>
      <c r="U23" s="18" t="s">
        <v>1418</v>
      </c>
      <c r="V23" s="18"/>
      <c r="W23" s="18"/>
      <c r="X23" s="18" t="s">
        <v>410</v>
      </c>
      <c r="Y23" s="18"/>
      <c r="Z23" s="18"/>
      <c r="AA23" s="18" t="s">
        <v>371</v>
      </c>
      <c r="AB23" s="28" t="s">
        <v>814</v>
      </c>
      <c r="AC23" s="18"/>
      <c r="AD23" s="18"/>
      <c r="AE23" s="18"/>
      <c r="AF23" s="18"/>
      <c r="AG23" s="18"/>
      <c r="AH23" s="18"/>
      <c r="AI23" s="18"/>
      <c r="AJ23" s="3" t="str">
        <f t="shared" ref="AJ23:AJ30" ca="1" si="18">E23&amp;F23&amp;G23&amp;H23&amp;I23&amp;J23&amp;K23&amp;L23&amp;M23&amp;N23&amp;O23&amp;P23&amp;Q23&amp;R23&amp;S23&amp;T23&amp;U23&amp;V23&amp;W23&amp;X23&amp;Y23&amp;Z23&amp;AA23&amp;AB23&amp;AC23&amp;AD23&amp;AE23&amp;AF23&amp;AG23&amp;AH23&amp;AI23</f>
        <v>あひるが　いけで　0わおよいで　いました。/そこに、べつの　アヒルが　0わ　きました。/アヒルは、なんわに　なりましたか。/</v>
      </c>
    </row>
    <row r="24" spans="1:36" ht="42.75">
      <c r="A24" s="3" t="s">
        <v>258</v>
      </c>
      <c r="B24" s="18">
        <v>22</v>
      </c>
      <c r="C24" s="3">
        <f t="shared" ca="1" si="0"/>
        <v>0.8650398308856897</v>
      </c>
      <c r="D24" s="3">
        <f t="shared" ca="1" si="3"/>
        <v>6</v>
      </c>
      <c r="E24" s="18" t="s">
        <v>3683</v>
      </c>
      <c r="F24" s="18">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1</v>
      </c>
      <c r="G24" s="18" t="str">
        <f ca="1">IF(MOD(F24,10)=0,"ぴき",IF(MOD(F24,10)=1,"ぴき",IF(MOD(F24,10)=6,"ぴき",IF(MOD(F24,10)=3,"びき","ひき"))))</f>
        <v>ぴき</v>
      </c>
      <c r="H24" s="18" t="s">
        <v>58</v>
      </c>
      <c r="I24" s="18"/>
      <c r="J24" s="18"/>
      <c r="K24" s="18"/>
      <c r="L24" s="28" t="s">
        <v>814</v>
      </c>
      <c r="M24" s="18" t="s">
        <v>1420</v>
      </c>
      <c r="N24" s="18">
        <f t="shared" ref="N24:N26" ca="1" si="19">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8</v>
      </c>
      <c r="O24" s="18" t="str">
        <f ca="1">IF(MOD(N24,10)=0,"ぴき",IF(MOD(N24,10)=1,"ぴき",IF(MOD(N24,10)=6,"ぴき",IF(MOD(N24,10)=3,"びき","ひき"))))</f>
        <v>ひき</v>
      </c>
      <c r="P24" s="18" t="s">
        <v>1421</v>
      </c>
      <c r="Q24" s="18"/>
      <c r="R24" s="18"/>
      <c r="S24" s="18" t="s">
        <v>1422</v>
      </c>
      <c r="T24" s="28" t="s">
        <v>814</v>
      </c>
      <c r="U24" s="18" t="s">
        <v>1423</v>
      </c>
      <c r="V24" s="18"/>
      <c r="W24" s="18"/>
      <c r="X24" s="18" t="s">
        <v>402</v>
      </c>
      <c r="Y24" s="18"/>
      <c r="Z24" s="18"/>
      <c r="AA24" s="18" t="s">
        <v>1424</v>
      </c>
      <c r="AB24" s="28" t="s">
        <v>814</v>
      </c>
      <c r="AC24" s="18"/>
      <c r="AD24" s="18"/>
      <c r="AE24" s="18"/>
      <c r="AF24" s="18"/>
      <c r="AG24" s="18"/>
      <c r="AH24" s="18"/>
      <c r="AI24" s="18"/>
      <c r="AJ24" s="3" t="str">
        <f t="shared" ca="1" si="18"/>
        <v>いぬが　　1ぴき　いました。/けさ、8ひき　あかちゃんが　うまれました。/いぬは、なんびきに　なりまさしたか。/</v>
      </c>
    </row>
    <row r="25" spans="1:36" ht="42.75">
      <c r="A25" s="3" t="s">
        <v>258</v>
      </c>
      <c r="B25" s="3">
        <v>23</v>
      </c>
      <c r="C25" s="3">
        <f t="shared" ca="1" si="0"/>
        <v>0.81325414052866218</v>
      </c>
      <c r="D25" s="3">
        <f t="shared" ca="1" si="3"/>
        <v>7</v>
      </c>
      <c r="E25" s="18" t="s">
        <v>1426</v>
      </c>
      <c r="F25" s="18"/>
      <c r="G25" s="18"/>
      <c r="H25" s="18" t="s">
        <v>3684</v>
      </c>
      <c r="I25" s="18">
        <f ca="1">IF($D25=1,VLOOKUP(1,INDIRECT(第1問問題レベル,0),IF(MOD(INT($C25*100),2)=1,2,3),0),IF($D25=2,VLOOKUP(2,INDIRECT(第2問問題レベル,0),IF(MOD(INT($C25*100),2)=1,2,3),0),IF($D25=3,VLOOKUP(3,INDIRECT(第3問問題レベル,0),IF(MOD(INT($C25*100),2)=1,2,3),0),IF($D25=4,VLOOKUP(4,INDIRECT(第4問問題レベル,0),IF(MOD(INT($C25*100),2)=1,2,3),0),IF($D25=5,VLOOKUP(5,INDIRECT(第5問問題レベル,0),IF(MOD(INT($C25*100),2)=1,2,3),0),IF($D25=6,VLOOKUP(6,INDIRECT(第6問問題レベル,0),IF(MOD(INT($C25*100),2)=1,2,3),0),0))))))</f>
        <v>0</v>
      </c>
      <c r="J25" s="18" t="s">
        <v>1425</v>
      </c>
      <c r="K25" s="18" t="s">
        <v>51</v>
      </c>
      <c r="L25" s="28" t="s">
        <v>814</v>
      </c>
      <c r="M25" s="18" t="s">
        <v>3685</v>
      </c>
      <c r="N25" s="18">
        <f t="shared" ca="1" si="19"/>
        <v>0</v>
      </c>
      <c r="O25" s="18" t="s">
        <v>1318</v>
      </c>
      <c r="P25" s="18" t="s">
        <v>1427</v>
      </c>
      <c r="Q25" s="18"/>
      <c r="R25" s="18"/>
      <c r="S25" s="18"/>
      <c r="T25" s="28" t="s">
        <v>814</v>
      </c>
      <c r="U25" s="18" t="s">
        <v>46</v>
      </c>
      <c r="V25" s="18"/>
      <c r="W25" s="18"/>
      <c r="X25" s="18" t="s">
        <v>1428</v>
      </c>
      <c r="Y25" s="18"/>
      <c r="Z25" s="18"/>
      <c r="AA25" s="18" t="s">
        <v>1429</v>
      </c>
      <c r="AB25" s="28" t="s">
        <v>814</v>
      </c>
      <c r="AC25" s="18"/>
      <c r="AD25" s="18"/>
      <c r="AE25" s="18"/>
      <c r="AF25" s="18"/>
      <c r="AG25" s="18"/>
      <c r="AH25" s="18"/>
      <c r="AI25" s="18"/>
      <c r="AJ25" s="3" t="str">
        <f t="shared" ca="1" si="18"/>
        <v>みなとに　ふねが　0そう　とまって　いました。/ゆうがたに　なって　0そう　かえって　きました。/いまは、なんそうの　ふねが　とまって　いますか。/</v>
      </c>
    </row>
    <row r="26" spans="1:36" ht="42.75">
      <c r="A26" s="3" t="s">
        <v>258</v>
      </c>
      <c r="B26" s="18">
        <v>24</v>
      </c>
      <c r="C26" s="3">
        <f t="shared" ca="1" si="0"/>
        <v>0.86772181667709725</v>
      </c>
      <c r="D26" s="3">
        <f t="shared" ca="1" si="3"/>
        <v>5</v>
      </c>
      <c r="E26" s="18" t="s">
        <v>1430</v>
      </c>
      <c r="F26" s="18"/>
      <c r="G26" s="18"/>
      <c r="H26" s="18" t="s">
        <v>3686</v>
      </c>
      <c r="I26" s="18">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2</v>
      </c>
      <c r="J26" s="18" t="s">
        <v>1431</v>
      </c>
      <c r="K26" s="18" t="s">
        <v>84</v>
      </c>
      <c r="L26" s="28" t="s">
        <v>814</v>
      </c>
      <c r="M26" s="18" t="s">
        <v>3687</v>
      </c>
      <c r="N26" s="18">
        <f t="shared" ca="1" si="19"/>
        <v>6</v>
      </c>
      <c r="O26" s="18" t="s">
        <v>342</v>
      </c>
      <c r="P26" s="18" t="s">
        <v>1432</v>
      </c>
      <c r="Q26" s="18"/>
      <c r="R26" s="18"/>
      <c r="S26" s="18" t="s">
        <v>2689</v>
      </c>
      <c r="T26" s="28" t="s">
        <v>814</v>
      </c>
      <c r="U26" s="18" t="s">
        <v>1433</v>
      </c>
      <c r="V26" s="18"/>
      <c r="W26" s="18"/>
      <c r="X26" s="18" t="s">
        <v>1434</v>
      </c>
      <c r="Y26" s="18"/>
      <c r="Z26" s="18"/>
      <c r="AA26" s="18" t="s">
        <v>2690</v>
      </c>
      <c r="AB26" s="28" t="s">
        <v>814</v>
      </c>
      <c r="AC26" s="18"/>
      <c r="AD26" s="18"/>
      <c r="AE26" s="18"/>
      <c r="AF26" s="18"/>
      <c r="AG26" s="18"/>
      <c r="AH26" s="18"/>
      <c r="AI26" s="18"/>
      <c r="AJ26" s="3" t="str">
        <f t="shared" ca="1" si="18"/>
        <v>みきさんは、にんぎょうを　2こ　もって　いました。/サンタクロースから　6こ　プレゼント　してもらいました。/みきさんの　にんぎょうは、なんこに　なりましたか。/</v>
      </c>
    </row>
    <row r="27" spans="1:36" ht="57">
      <c r="A27" s="3" t="s">
        <v>258</v>
      </c>
      <c r="B27" s="3">
        <v>25</v>
      </c>
      <c r="C27" s="3">
        <f t="shared" ca="1" si="0"/>
        <v>0.11791073115359108</v>
      </c>
      <c r="D27" s="3">
        <f t="shared" ca="1" si="3"/>
        <v>35</v>
      </c>
      <c r="E27" s="18" t="s">
        <v>1435</v>
      </c>
      <c r="F27" s="18"/>
      <c r="G27" s="18"/>
      <c r="H27" s="18" t="s">
        <v>3688</v>
      </c>
      <c r="I27" s="18">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J27" s="18" t="str">
        <f ca="1">IF(MOD(I27,10)=0,"ぽん",IF(MOD(I27,10)=1,"ぽん",IF(MOD(I27,10)=6,"ぽん",IF(MOD(I27,10)=3,"ぼん","ほん"))))</f>
        <v>ぽん</v>
      </c>
      <c r="K27" s="18" t="s">
        <v>57</v>
      </c>
      <c r="L27" s="28" t="s">
        <v>814</v>
      </c>
      <c r="M27" s="18" t="s">
        <v>1436</v>
      </c>
      <c r="N27" s="18"/>
      <c r="O27" s="18"/>
      <c r="P27" s="18" t="s">
        <v>3689</v>
      </c>
      <c r="Q27" s="18">
        <f t="shared" ref="Q27" ca="1" si="20">IF($D27=1,VLOOKUP(1,INDIRECT(第1問問題レベル,0),IF(MOD(INT($C27*100),2)=1,3,2),0),IF($D27=2,VLOOKUP(2,INDIRECT(第2問問題レベル,0),IF(MOD(INT($C27*100),2)=1,3,2),0),IF($D27=3,VLOOKUP(3,INDIRECT(第3問問題レベル,0),IF(MOD(INT($C27*100),2)=1,3,2),0),IF($D27=4,VLOOKUP(4,INDIRECT(第4問問題レベル,0),IF(MOD(INT($C27*100),2)=1,3,2),0),IF($D27=5,VLOOKUP(5,INDIRECT(第5問問題レベル,0),IF(MOD(INT($C27*100),2)=1,3,2),0),IF($D27=6,VLOOKUP(6,INDIRECT(第6問問題レベル,0),IF(MOD(INT($C27*100),2)=1,3,2),0),0))))))</f>
        <v>0</v>
      </c>
      <c r="R27" s="18" t="str">
        <f ca="1">IF(MOD(Q27,10)=0,"ぽん",IF(MOD(Q27,10)=1,"ぽん",IF(MOD(Q27,10)=6,"ぽん",IF(MOD(Q27,10)=3,"ぼん","ほん"))))</f>
        <v>ぽん</v>
      </c>
      <c r="S27" s="18" t="s">
        <v>3414</v>
      </c>
      <c r="T27" s="28" t="s">
        <v>814</v>
      </c>
      <c r="U27" s="18" t="s">
        <v>1437</v>
      </c>
      <c r="V27" s="18"/>
      <c r="W27" s="18"/>
      <c r="X27" s="18" t="s">
        <v>1438</v>
      </c>
      <c r="Y27" s="18"/>
      <c r="Z27" s="18"/>
      <c r="AA27" s="18" t="s">
        <v>1439</v>
      </c>
      <c r="AB27" s="28" t="s">
        <v>814</v>
      </c>
      <c r="AC27" s="18"/>
      <c r="AD27" s="18"/>
      <c r="AE27" s="18"/>
      <c r="AF27" s="18"/>
      <c r="AG27" s="18"/>
      <c r="AH27" s="18"/>
      <c r="AI27" s="18"/>
      <c r="AJ27" s="3" t="str">
        <f t="shared" ca="1" si="18"/>
        <v>れいぞうこにジュースが　0ぽん　はいっています。/ともだちがくるので　0ぽん　かってきました。/れいぞうこの　ジュースは、なんぼんに　なりましたか。/</v>
      </c>
    </row>
    <row r="28" spans="1:36" ht="57">
      <c r="A28" s="3" t="s">
        <v>258</v>
      </c>
      <c r="B28" s="18">
        <v>26</v>
      </c>
      <c r="C28" s="3">
        <f t="shared" ca="1" si="0"/>
        <v>0.7368525666929806</v>
      </c>
      <c r="D28" s="3">
        <f t="shared" ca="1" si="3"/>
        <v>8</v>
      </c>
      <c r="E28" s="18" t="s">
        <v>3690</v>
      </c>
      <c r="F28" s="18">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G28" s="18" t="str">
        <f ca="1">IF(MOD(F28,10)=0,"ぴき",IF(MOD(F28,10)=1,"ぴき",IF(MOD(F28,10)=6,"ぴき",IF(MOD(F28,10)=3,"びき","ひき"))))</f>
        <v>ぴき</v>
      </c>
      <c r="H28" s="18" t="s">
        <v>1440</v>
      </c>
      <c r="I28" s="18"/>
      <c r="J28" s="18"/>
      <c r="K28" s="18" t="s">
        <v>1445</v>
      </c>
      <c r="L28" s="28" t="s">
        <v>814</v>
      </c>
      <c r="M28" s="18" t="s">
        <v>3675</v>
      </c>
      <c r="N28" s="18">
        <f t="shared" ref="N28" ca="1" si="21">IF($D28=1,VLOOKUP(1,INDIRECT(第1問問題レベル,0),IF(MOD(INT($C28*100),2)=1,3,2),0),IF($D28=2,VLOOKUP(2,INDIRECT(第2問問題レベル,0),IF(MOD(INT($C28*100),2)=1,3,2),0),IF($D28=3,VLOOKUP(3,INDIRECT(第3問問題レベル,0),IF(MOD(INT($C28*100),2)=1,3,2),0),IF($D28=4,VLOOKUP(4,INDIRECT(第4問問題レベル,0),IF(MOD(INT($C28*100),2)=1,3,2),0),IF($D28=5,VLOOKUP(5,INDIRECT(第5問問題レベル,0),IF(MOD(INT($C28*100),2)=1,3,2),0),IF($D28=6,VLOOKUP(6,INDIRECT(第6問問題レベル,0),IF(MOD(INT($C28*100),2)=1,3,2),0),0))))))</f>
        <v>0</v>
      </c>
      <c r="O28" s="18" t="str">
        <f ca="1">IF(MOD(N28,10)=0,"ぴき",IF(MOD(N28,10)=1,"ぴき",IF(MOD(N28,10)=6,"ぴき",IF(MOD(N28,10)=3,"びき","ひき"))))</f>
        <v>ぴき</v>
      </c>
      <c r="P28" s="18" t="s">
        <v>1441</v>
      </c>
      <c r="Q28" s="18"/>
      <c r="R28" s="18"/>
      <c r="S28" s="18" t="s">
        <v>1442</v>
      </c>
      <c r="T28" s="28" t="s">
        <v>814</v>
      </c>
      <c r="U28" s="18" t="s">
        <v>1443</v>
      </c>
      <c r="V28" s="18"/>
      <c r="W28" s="18"/>
      <c r="X28" s="18" t="s">
        <v>398</v>
      </c>
      <c r="Y28" s="18"/>
      <c r="Z28" s="18"/>
      <c r="AA28" s="18" t="s">
        <v>1444</v>
      </c>
      <c r="AB28" s="28" t="s">
        <v>814</v>
      </c>
      <c r="AC28" s="18"/>
      <c r="AD28" s="18"/>
      <c r="AE28" s="18"/>
      <c r="AF28" s="18"/>
      <c r="AG28" s="18"/>
      <c r="AH28" s="18"/>
      <c r="AI28" s="18"/>
      <c r="AJ28" s="3" t="str">
        <f t="shared" ca="1" si="18"/>
        <v>せみが　0ぴき　きに　とまって　ないていました。/そこへ　0ぴきの　せみがとんできて　　なきはじめました。/きでは、なんびきの　せみが　ないていますか。/</v>
      </c>
    </row>
    <row r="29" spans="1:36" ht="57">
      <c r="A29" s="3" t="s">
        <v>258</v>
      </c>
      <c r="B29" s="3">
        <v>27</v>
      </c>
      <c r="C29" s="3">
        <f t="shared" ca="1" si="0"/>
        <v>0.23289905822173673</v>
      </c>
      <c r="D29" s="3">
        <f t="shared" ca="1" si="3"/>
        <v>29</v>
      </c>
      <c r="E29" s="18"/>
      <c r="F29" s="18">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0</v>
      </c>
      <c r="G29" s="18" t="s">
        <v>1314</v>
      </c>
      <c r="H29" s="18" t="s">
        <v>3691</v>
      </c>
      <c r="I29" s="18">
        <f t="shared" ref="I29" ca="1" si="22">IF($D29=1,VLOOKUP(1,INDIRECT(第1問問題レベル,0),IF(MOD(INT($C29*100),2)=1,3,2),0),IF($D29=2,VLOOKUP(2,INDIRECT(第2問問題レベル,0),IF(MOD(INT($C29*100),2)=1,3,2),0),IF($D29=3,VLOOKUP(3,INDIRECT(第3問問題レベル,0),IF(MOD(INT($C29*100),2)=1,3,2),0),IF($D29=4,VLOOKUP(4,INDIRECT(第4問問題レベル,0),IF(MOD(INT($C29*100),2)=1,3,2),0),IF($D29=5,VLOOKUP(5,INDIRECT(第5問問題レベル,0),IF(MOD(INT($C29*100),2)=1,3,2),0),IF($D29=6,VLOOKUP(6,INDIRECT(第6問問題レベル,0),IF(MOD(INT($C29*100),2)=1,3,2),0),0))))))</f>
        <v>0</v>
      </c>
      <c r="J29" s="18" t="s">
        <v>415</v>
      </c>
      <c r="K29" s="18" t="s">
        <v>2691</v>
      </c>
      <c r="L29" s="28" t="s">
        <v>814</v>
      </c>
      <c r="M29" s="18" t="s">
        <v>1446</v>
      </c>
      <c r="N29" s="18"/>
      <c r="O29" s="18"/>
      <c r="P29" s="18" t="s">
        <v>1447</v>
      </c>
      <c r="Q29" s="18"/>
      <c r="R29" s="18"/>
      <c r="S29" s="18" t="s">
        <v>1448</v>
      </c>
      <c r="T29" s="28" t="s">
        <v>814</v>
      </c>
      <c r="U29" s="18"/>
      <c r="V29" s="18"/>
      <c r="W29" s="18"/>
      <c r="X29" s="18"/>
      <c r="Y29" s="18"/>
      <c r="Z29" s="18"/>
      <c r="AA29" s="18"/>
      <c r="AB29" s="28" t="s">
        <v>814</v>
      </c>
      <c r="AC29" s="18"/>
      <c r="AD29" s="18"/>
      <c r="AE29" s="18"/>
      <c r="AF29" s="18"/>
      <c r="AG29" s="18"/>
      <c r="AH29" s="18"/>
      <c r="AI29" s="18"/>
      <c r="AJ29" s="3" t="str">
        <f t="shared" ca="1" si="18"/>
        <v>0りょうの　でんしゃに　べつのでんしゃ　0りょうを　つなぎました。/なんりょうの　でんしゃに　なりましたか。//</v>
      </c>
    </row>
    <row r="30" spans="1:36" ht="42.75">
      <c r="A30" s="3" t="s">
        <v>258</v>
      </c>
      <c r="B30" s="18">
        <v>28</v>
      </c>
      <c r="C30" s="3">
        <f t="shared" ca="1" si="0"/>
        <v>0.55576139292545512</v>
      </c>
      <c r="D30" s="3">
        <f t="shared" ca="1" si="3"/>
        <v>13</v>
      </c>
      <c r="E30" s="18" t="s">
        <v>3692</v>
      </c>
      <c r="F30" s="18">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0</v>
      </c>
      <c r="G30" s="18" t="s">
        <v>1449</v>
      </c>
      <c r="H30" s="18" t="s">
        <v>1450</v>
      </c>
      <c r="I30" s="18"/>
      <c r="J30" s="18"/>
      <c r="K30" s="18" t="s">
        <v>58</v>
      </c>
      <c r="L30" s="28" t="s">
        <v>814</v>
      </c>
      <c r="M30" s="18" t="s">
        <v>1319</v>
      </c>
      <c r="N30" s="18"/>
      <c r="O30" s="18"/>
      <c r="P30" s="18" t="s">
        <v>3693</v>
      </c>
      <c r="Q30" s="18">
        <f t="shared" ref="Q30" ca="1" si="23">IF($D30=1,VLOOKUP(1,INDIRECT(第1問問題レベル,0),IF(MOD(INT($C30*100),2)=1,3,2),0),IF($D30=2,VLOOKUP(2,INDIRECT(第2問問題レベル,0),IF(MOD(INT($C30*100),2)=1,3,2),0),IF($D30=3,VLOOKUP(3,INDIRECT(第3問問題レベル,0),IF(MOD(INT($C30*100),2)=1,3,2),0),IF($D30=4,VLOOKUP(4,INDIRECT(第4問問題レベル,0),IF(MOD(INT($C30*100),2)=1,3,2),0),IF($D30=5,VLOOKUP(5,INDIRECT(第5問問題レベル,0),IF(MOD(INT($C30*100),2)=1,3,2),0),IF($D30=6,VLOOKUP(6,INDIRECT(第6問問題レベル,0),IF(MOD(INT($C30*100),2)=1,3,2),0),0))))))</f>
        <v>0</v>
      </c>
      <c r="R30" s="18" t="s">
        <v>1431</v>
      </c>
      <c r="S30" s="18" t="s">
        <v>416</v>
      </c>
      <c r="T30" s="28" t="s">
        <v>814</v>
      </c>
      <c r="U30" s="18" t="s">
        <v>1451</v>
      </c>
      <c r="V30" s="18"/>
      <c r="W30" s="18"/>
      <c r="X30" s="18" t="s">
        <v>1452</v>
      </c>
      <c r="Y30" s="18"/>
      <c r="Z30" s="18"/>
      <c r="AA30" s="18" t="s">
        <v>1453</v>
      </c>
      <c r="AB30" s="28" t="s">
        <v>814</v>
      </c>
      <c r="AC30" s="18"/>
      <c r="AD30" s="18"/>
      <c r="AE30" s="18"/>
      <c r="AF30" s="18"/>
      <c r="AG30" s="18"/>
      <c r="AH30" s="18"/>
      <c r="AI30" s="18"/>
      <c r="AJ30" s="3" t="str">
        <f t="shared" ca="1" si="18"/>
        <v>ゆうがた　ほしが　0こ　ひかって　いました。/くらく　なってきて　ひかる　ほしが　0こ　ふえました。/いまは、なんこの　ほしが　ひかって　いますか。/</v>
      </c>
    </row>
    <row r="31" spans="1:36" ht="42.75">
      <c r="A31" s="3" t="s">
        <v>258</v>
      </c>
      <c r="B31" s="3">
        <v>29</v>
      </c>
      <c r="C31" s="3">
        <f t="shared" ca="1" si="0"/>
        <v>0.22448532727679282</v>
      </c>
      <c r="D31" s="3">
        <f t="shared" ca="1" si="3"/>
        <v>30</v>
      </c>
      <c r="E31" s="18" t="s">
        <v>3694</v>
      </c>
      <c r="F31" s="18">
        <f ca="1">IF($D31=1,VLOOKUP(1,INDIRECT(第1問問題レベル,0),IF(MOD(INT($C31*100),2)=1,2,3),0),IF($D31=2,VLOOKUP(2,INDIRECT(第2問問題レベル,0),IF(MOD(INT($C31*100),2)=1,2,3),0),IF($D31=3,VLOOKUP(3,INDIRECT(第3問問題レベル,0),IF(MOD(INT($C31*100),2)=1,2,3),0),IF($D31=4,VLOOKUP(4,INDIRECT(第4問問題レベル,0),IF(MOD(INT($C31*100),2)=1,2,3),0),IF($D31=5,VLOOKUP(5,INDIRECT(第5問問題レベル,0),IF(MOD(INT($C31*100),2)=1,2,3),0),IF($D31=6,VLOOKUP(6,INDIRECT(第6問問題レベル,0),IF(MOD(INT($C31*100),2)=1,2,3),0),0))))))</f>
        <v>0</v>
      </c>
      <c r="G31" s="18" t="str">
        <f ca="1">IF(MOD(F31,10)=0,"ぽん",IF(MOD(F31,10)=1,"ぽん",IF(MOD(F31,10)=6,"ぽん",IF(MOD(F31,10)=3,"ぼん","ほん"))))</f>
        <v>ぽん</v>
      </c>
      <c r="H31" s="18" t="s">
        <v>1454</v>
      </c>
      <c r="I31" s="18"/>
      <c r="J31" s="18"/>
      <c r="K31" s="18" t="s">
        <v>1455</v>
      </c>
      <c r="L31" s="28" t="s">
        <v>814</v>
      </c>
      <c r="M31" s="18" t="s">
        <v>3695</v>
      </c>
      <c r="N31" s="18">
        <f t="shared" ref="N31:N32" ca="1" si="24">IF($D31=1,VLOOKUP(1,INDIRECT(第1問問題レベル,0),IF(MOD(INT($C31*100),2)=1,3,2),0),IF($D31=2,VLOOKUP(2,INDIRECT(第2問問題レベル,0),IF(MOD(INT($C31*100),2)=1,3,2),0),IF($D31=3,VLOOKUP(3,INDIRECT(第3問問題レベル,0),IF(MOD(INT($C31*100),2)=1,3,2),0),IF($D31=4,VLOOKUP(4,INDIRECT(第4問問題レベル,0),IF(MOD(INT($C31*100),2)=1,3,2),0),IF($D31=5,VLOOKUP(5,INDIRECT(第5問問題レベル,0),IF(MOD(INT($C31*100),2)=1,3,2),0),IF($D31=6,VLOOKUP(6,INDIRECT(第6問問題レベル,0),IF(MOD(INT($C31*100),2)=1,3,2),0),0))))))</f>
        <v>0</v>
      </c>
      <c r="O31" s="18" t="str">
        <f ca="1">IF(MOD(N31,10)=0,"ぽん",IF(MOD(N31,10)=1,"ぽん",IF(MOD(N31,10)=6,"ぽん",IF(MOD(N31,10)=3,"ぼん","ほん"))))</f>
        <v>ぽん</v>
      </c>
      <c r="P31" s="18" t="s">
        <v>1456</v>
      </c>
      <c r="Q31" s="18"/>
      <c r="R31" s="18"/>
      <c r="S31" s="18"/>
      <c r="T31" s="28" t="s">
        <v>814</v>
      </c>
      <c r="U31" s="18" t="s">
        <v>1458</v>
      </c>
      <c r="V31" s="18"/>
      <c r="W31" s="18"/>
      <c r="X31" s="18" t="s">
        <v>1024</v>
      </c>
      <c r="Y31" s="18"/>
      <c r="Z31" s="18"/>
      <c r="AA31" s="18" t="s">
        <v>1457</v>
      </c>
      <c r="AB31" s="28" t="s">
        <v>814</v>
      </c>
      <c r="AC31" s="18"/>
      <c r="AD31" s="18"/>
      <c r="AE31" s="18"/>
      <c r="AF31" s="18"/>
      <c r="AG31" s="18"/>
      <c r="AH31" s="18"/>
      <c r="AI31" s="18"/>
      <c r="AJ31" s="3" t="str">
        <f t="shared" ref="AJ31:AJ37" ca="1" si="25">E31&amp;F31&amp;G31&amp;H31&amp;I31&amp;J31&amp;K31&amp;L31&amp;M31&amp;N31&amp;O31&amp;P31&amp;Q31&amp;R31&amp;S31&amp;T31&amp;U31&amp;V31&amp;W31&amp;X31&amp;Y31&amp;Z31&amp;AA31&amp;AB31&amp;AC31&amp;AD31&amp;AE31&amp;AF31&amp;AG31&amp;AH31&amp;AI31</f>
        <v>ゆうがた、たけやぶに　0ぽんの　たけのこが　はえて　いました。/よるの　あいだに　0ぽん　はえてきました。/あさ、たけやぶに　たけのこは、なんぼん　はえていますか。/</v>
      </c>
    </row>
    <row r="32" spans="1:36" ht="57">
      <c r="A32" s="3" t="s">
        <v>258</v>
      </c>
      <c r="B32" s="18">
        <v>30</v>
      </c>
      <c r="C32" s="3">
        <f t="shared" ca="1" si="0"/>
        <v>0.41290270283778641</v>
      </c>
      <c r="D32" s="3">
        <f t="shared" ca="1" si="3"/>
        <v>20</v>
      </c>
      <c r="E32" s="18" t="s">
        <v>3696</v>
      </c>
      <c r="F32" s="18">
        <f ca="1">IF($D32=1,VLOOKUP(1,INDIRECT(第1問問題レベル,0),IF(MOD(INT($C32*100),2)=1,2,3),0),IF($D32=2,VLOOKUP(2,INDIRECT(第2問問題レベル,0),IF(MOD(INT($C32*100),2)=1,2,3),0),IF($D32=3,VLOOKUP(3,INDIRECT(第3問問題レベル,0),IF(MOD(INT($C32*100),2)=1,2,3),0),IF($D32=4,VLOOKUP(4,INDIRECT(第4問問題レベル,0),IF(MOD(INT($C32*100),2)=1,2,3),0),IF($D32=5,VLOOKUP(5,INDIRECT(第5問問題レベル,0),IF(MOD(INT($C32*100),2)=1,2,3),0),IF($D32=6,VLOOKUP(6,INDIRECT(第6問問題レベル,0),IF(MOD(INT($C32*100),2)=1,2,3),0),0))))))</f>
        <v>0</v>
      </c>
      <c r="G32" s="18" t="str">
        <f ca="1">IF(MOD(F32,10)=0,"ぴき",IF(MOD(F32,10)=1,"ぴき",IF(MOD(F32,10)=6,"ぴき",IF(MOD(F32,10)=3,"びき","ひき"))))</f>
        <v>ぴき</v>
      </c>
      <c r="H32" s="18" t="s">
        <v>1459</v>
      </c>
      <c r="I32" s="18"/>
      <c r="J32" s="18"/>
      <c r="K32" s="18" t="s">
        <v>1460</v>
      </c>
      <c r="L32" s="28" t="s">
        <v>814</v>
      </c>
      <c r="M32" s="18" t="s">
        <v>3697</v>
      </c>
      <c r="N32" s="18">
        <f t="shared" ca="1" si="24"/>
        <v>0</v>
      </c>
      <c r="O32" s="18" t="str">
        <f ca="1">IF(MOD(N32,10)=0,"ぴき",IF(MOD(N32,10)=1,"ぴき",IF(MOD(N32,10)=6,"ぴき",IF(MOD(N32,10)=3,"びき","ひき"))))</f>
        <v>ぴき</v>
      </c>
      <c r="P32" s="18" t="s">
        <v>1461</v>
      </c>
      <c r="Q32" s="18"/>
      <c r="R32" s="18"/>
      <c r="S32" s="18" t="s">
        <v>1462</v>
      </c>
      <c r="T32" s="28" t="s">
        <v>814</v>
      </c>
      <c r="U32" s="18" t="s">
        <v>229</v>
      </c>
      <c r="V32" s="18"/>
      <c r="W32" s="18"/>
      <c r="X32" s="18" t="s">
        <v>1463</v>
      </c>
      <c r="Y32" s="18"/>
      <c r="Z32" s="18"/>
      <c r="AA32" s="18" t="s">
        <v>1464</v>
      </c>
      <c r="AB32" s="28" t="s">
        <v>814</v>
      </c>
      <c r="AC32" s="18"/>
      <c r="AD32" s="18"/>
      <c r="AE32" s="18"/>
      <c r="AF32" s="18"/>
      <c r="AG32" s="18"/>
      <c r="AH32" s="18"/>
      <c r="AI32" s="18"/>
      <c r="AJ32" s="3" t="str">
        <f t="shared" ca="1" si="25"/>
        <v>すの　そとで　0ぴきの　ありが　えさを　さがして　いました。/すると　0ぴきの　ありが　すから　でてきました。/なんびきのありが　えさを　さがして　いますか。/</v>
      </c>
    </row>
    <row r="33" spans="1:36" ht="42.75">
      <c r="A33" s="3" t="s">
        <v>258</v>
      </c>
      <c r="B33" s="3">
        <v>31</v>
      </c>
      <c r="C33" s="3">
        <f t="shared" ca="1" si="0"/>
        <v>1.1476296460398605E-2</v>
      </c>
      <c r="D33" s="3">
        <f t="shared" ca="1" si="3"/>
        <v>40</v>
      </c>
      <c r="E33" s="18" t="s">
        <v>1465</v>
      </c>
      <c r="F33" s="18"/>
      <c r="G33" s="18"/>
      <c r="H33" s="18" t="s">
        <v>3698</v>
      </c>
      <c r="I33" s="18">
        <f ca="1">IF($D33=1,VLOOKUP(1,INDIRECT(第1問問題レベル,0),IF(MOD(INT($C33*100),2)=1,2,3),0),IF($D33=2,VLOOKUP(2,INDIRECT(第2問問題レベル,0),IF(MOD(INT($C33*100),2)=1,2,3),0),IF($D33=3,VLOOKUP(3,INDIRECT(第3問問題レベル,0),IF(MOD(INT($C33*100),2)=1,2,3),0),IF($D33=4,VLOOKUP(4,INDIRECT(第4問問題レベル,0),IF(MOD(INT($C33*100),2)=1,2,3),0),IF($D33=5,VLOOKUP(5,INDIRECT(第5問問題レベル,0),IF(MOD(INT($C33*100),2)=1,2,3),0),IF($D33=6,VLOOKUP(6,INDIRECT(第6問問題レベル,0),IF(MOD(INT($C33*100),2)=1,2,3),0),0))))))</f>
        <v>0</v>
      </c>
      <c r="J33" s="18" t="str">
        <f ca="1">IF(MOD(I33,10)=0,"ぴき",IF(MOD(I33,10)=1,"ぴき",IF(MOD(I33,10)=6,"ぴき",IF(MOD(I33,10)=3,"びき","ひき"))))</f>
        <v>ぴき</v>
      </c>
      <c r="K33" s="18" t="s">
        <v>1419</v>
      </c>
      <c r="L33" s="28" t="s">
        <v>814</v>
      </c>
      <c r="M33" s="18" t="s">
        <v>1320</v>
      </c>
      <c r="N33" s="18"/>
      <c r="O33" s="18"/>
      <c r="P33" s="18" t="s">
        <v>3699</v>
      </c>
      <c r="Q33" s="18">
        <f t="shared" ref="Q33:Q34" ca="1" si="26">IF($D33=1,VLOOKUP(1,INDIRECT(第1問問題レベル,0),IF(MOD(INT($C33*100),2)=1,3,2),0),IF($D33=2,VLOOKUP(2,INDIRECT(第2問問題レベル,0),IF(MOD(INT($C33*100),2)=1,3,2),0),IF($D33=3,VLOOKUP(3,INDIRECT(第3問問題レベル,0),IF(MOD(INT($C33*100),2)=1,3,2),0),IF($D33=4,VLOOKUP(4,INDIRECT(第4問問題レベル,0),IF(MOD(INT($C33*100),2)=1,3,2),0),IF($D33=5,VLOOKUP(5,INDIRECT(第5問問題レベル,0),IF(MOD(INT($C33*100),2)=1,3,2),0),IF($D33=6,VLOOKUP(6,INDIRECT(第6問問題レベル,0),IF(MOD(INT($C33*100),2)=1,3,2),0),0))))))</f>
        <v>0</v>
      </c>
      <c r="R33" s="18" t="str">
        <f ca="1">IF(MOD(Q33,10)=0,"ぴき",IF(MOD(Q33,10)=1,"ぴき",IF(MOD(Q33,10)=6,"ぴき",IF(MOD(Q33,10)=3,"びき","ひき"))))</f>
        <v>ぴき</v>
      </c>
      <c r="S33" s="18" t="s">
        <v>1466</v>
      </c>
      <c r="T33" s="28" t="s">
        <v>814</v>
      </c>
      <c r="U33" s="18" t="s">
        <v>1468</v>
      </c>
      <c r="V33" s="18"/>
      <c r="W33" s="18"/>
      <c r="X33" s="18" t="s">
        <v>1467</v>
      </c>
      <c r="Y33" s="18"/>
      <c r="Z33" s="18"/>
      <c r="AA33" s="18" t="s">
        <v>1469</v>
      </c>
      <c r="AB33" s="28" t="s">
        <v>814</v>
      </c>
      <c r="AC33" s="18"/>
      <c r="AD33" s="18"/>
      <c r="AE33" s="18"/>
      <c r="AF33" s="18"/>
      <c r="AG33" s="18"/>
      <c r="AH33" s="18"/>
      <c r="AI33" s="18"/>
      <c r="AJ33" s="3" t="str">
        <f t="shared" ca="1" si="25"/>
        <v>すの　なかに　りすの　かぞくが　0ぴき　います。/よるに　なって　でかけていた　りすが　0ぴき　かえって　きました。/すの　なかには、なんびきの　りすが　いますか。/</v>
      </c>
    </row>
    <row r="34" spans="1:36" ht="42.75">
      <c r="A34" s="3" t="s">
        <v>258</v>
      </c>
      <c r="B34" s="18">
        <v>32</v>
      </c>
      <c r="C34" s="3">
        <f t="shared" ca="1" si="0"/>
        <v>0.48971830681917528</v>
      </c>
      <c r="D34" s="3">
        <f t="shared" ca="1" si="3"/>
        <v>14</v>
      </c>
      <c r="E34" s="18" t="s">
        <v>1470</v>
      </c>
      <c r="F34" s="18"/>
      <c r="G34" s="18"/>
      <c r="H34" s="18" t="s">
        <v>3700</v>
      </c>
      <c r="I34" s="18">
        <f ca="1">IF($D34=1,VLOOKUP(1,INDIRECT(第1問問題レベル,0),IF(MOD(INT($C34*100),2)=1,2,3),0),IF($D34=2,VLOOKUP(2,INDIRECT(第2問問題レベル,0),IF(MOD(INT($C34*100),2)=1,2,3),0),IF($D34=3,VLOOKUP(3,INDIRECT(第3問問題レベル,0),IF(MOD(INT($C34*100),2)=1,2,3),0),IF($D34=4,VLOOKUP(4,INDIRECT(第4問問題レベル,0),IF(MOD(INT($C34*100),2)=1,2,3),0),IF($D34=5,VLOOKUP(5,INDIRECT(第5問問題レベル,0),IF(MOD(INT($C34*100),2)=1,2,3),0),IF($D34=6,VLOOKUP(6,INDIRECT(第6問問題レベル,0),IF(MOD(INT($C34*100),2)=1,2,3),0),0))))))</f>
        <v>0</v>
      </c>
      <c r="J34" s="18" t="s">
        <v>342</v>
      </c>
      <c r="K34" s="18" t="s">
        <v>1471</v>
      </c>
      <c r="L34" s="28" t="s">
        <v>814</v>
      </c>
      <c r="M34" s="18" t="s">
        <v>1472</v>
      </c>
      <c r="N34" s="18"/>
      <c r="O34" s="18"/>
      <c r="P34" s="18" t="s">
        <v>3701</v>
      </c>
      <c r="Q34" s="18">
        <f t="shared" ca="1" si="26"/>
        <v>0</v>
      </c>
      <c r="R34" s="18" t="s">
        <v>1473</v>
      </c>
      <c r="S34" s="18" t="s">
        <v>2692</v>
      </c>
      <c r="T34" s="28" t="s">
        <v>814</v>
      </c>
      <c r="U34" s="18" t="s">
        <v>1474</v>
      </c>
      <c r="V34" s="18"/>
      <c r="W34" s="18"/>
      <c r="X34" s="18" t="s">
        <v>351</v>
      </c>
      <c r="Y34" s="18"/>
      <c r="Z34" s="18"/>
      <c r="AA34" s="18" t="s">
        <v>1475</v>
      </c>
      <c r="AB34" s="28" t="s">
        <v>814</v>
      </c>
      <c r="AC34" s="18"/>
      <c r="AD34" s="18"/>
      <c r="AE34" s="18"/>
      <c r="AF34" s="18"/>
      <c r="AG34" s="18"/>
      <c r="AH34" s="18"/>
      <c r="AI34" s="18"/>
      <c r="AJ34" s="3" t="str">
        <f t="shared" ca="1" si="25"/>
        <v>あさ、にわに　はなが　0こ　さいていました。/がっこうからかえってくると　0こ　ふえていました。/はなは、なんこ　さいていますか。/</v>
      </c>
    </row>
    <row r="35" spans="1:36" ht="57">
      <c r="A35" s="3" t="s">
        <v>258</v>
      </c>
      <c r="B35" s="3">
        <v>33</v>
      </c>
      <c r="C35" s="3">
        <f t="shared" ca="1" si="0"/>
        <v>0.90968589496419483</v>
      </c>
      <c r="D35" s="3">
        <f t="shared" ca="1" si="3"/>
        <v>3</v>
      </c>
      <c r="E35" s="18" t="s">
        <v>1476</v>
      </c>
      <c r="F35" s="18"/>
      <c r="G35" s="18"/>
      <c r="H35" s="18" t="s">
        <v>3702</v>
      </c>
      <c r="I35" s="18">
        <f ca="1">IF($D35=1,VLOOKUP(1,INDIRECT(第1問問題レベル,0),IF(MOD(INT($C35*100),2)=1,2,3),0),IF($D35=2,VLOOKUP(2,INDIRECT(第2問問題レベル,0),IF(MOD(INT($C35*100),2)=1,2,3),0),IF($D35=3,VLOOKUP(3,INDIRECT(第3問問題レベル,0),IF(MOD(INT($C35*100),2)=1,2,3),0),IF($D35=4,VLOOKUP(4,INDIRECT(第4問問題レベル,0),IF(MOD(INT($C35*100),2)=1,2,3),0),IF($D35=5,VLOOKUP(5,INDIRECT(第5問問題レベル,0),IF(MOD(INT($C35*100),2)=1,2,3),0),IF($D35=6,VLOOKUP(6,INDIRECT(第6問問題レベル,0),IF(MOD(INT($C35*100),2)=1,2,3),0),0))))))</f>
        <v>3</v>
      </c>
      <c r="J35" s="18" t="s">
        <v>1477</v>
      </c>
      <c r="K35" s="18" t="s">
        <v>65</v>
      </c>
      <c r="L35" s="28" t="s">
        <v>814</v>
      </c>
      <c r="M35" s="18" t="s">
        <v>3703</v>
      </c>
      <c r="N35" s="18">
        <f t="shared" ref="N35:N36" ca="1" si="27">IF($D35=1,VLOOKUP(1,INDIRECT(第1問問題レベル,0),IF(MOD(INT($C35*100),2)=1,3,2),0),IF($D35=2,VLOOKUP(2,INDIRECT(第2問問題レベル,0),IF(MOD(INT($C35*100),2)=1,3,2),0),IF($D35=3,VLOOKUP(3,INDIRECT(第3問問題レベル,0),IF(MOD(INT($C35*100),2)=1,3,2),0),IF($D35=4,VLOOKUP(4,INDIRECT(第4問問題レベル,0),IF(MOD(INT($C35*100),2)=1,3,2),0),IF($D35=5,VLOOKUP(5,INDIRECT(第5問問題レベル,0),IF(MOD(INT($C35*100),2)=1,3,2),0),IF($D35=6,VLOOKUP(6,INDIRECT(第6問問題レベル,0),IF(MOD(INT($C35*100),2)=1,3,2),0),0))))))</f>
        <v>9</v>
      </c>
      <c r="O35" s="18" t="s">
        <v>1478</v>
      </c>
      <c r="P35" s="18" t="s">
        <v>1479</v>
      </c>
      <c r="Q35" s="18"/>
      <c r="R35" s="18"/>
      <c r="S35" s="18"/>
      <c r="T35" s="28" t="s">
        <v>814</v>
      </c>
      <c r="U35" s="18" t="s">
        <v>1480</v>
      </c>
      <c r="V35" s="18"/>
      <c r="W35" s="18"/>
      <c r="X35" s="18" t="s">
        <v>1481</v>
      </c>
      <c r="Y35" s="18"/>
      <c r="Z35" s="18"/>
      <c r="AA35" s="18" t="s">
        <v>1482</v>
      </c>
      <c r="AB35" s="28" t="s">
        <v>814</v>
      </c>
      <c r="AC35" s="18"/>
      <c r="AD35" s="18"/>
      <c r="AE35" s="18"/>
      <c r="AF35" s="18"/>
      <c r="AG35" s="18"/>
      <c r="AH35" s="18"/>
      <c r="AI35" s="18"/>
      <c r="AJ35" s="3" t="str">
        <f t="shared" ca="1" si="25"/>
        <v>ちゅうしゃじょうにくるまが　3だい　とまって　います。/そこへ、くるまが　9だい　はいって　きました。/ちゅうしゃじょの　くるまは、なんだいに　なりましたか。/</v>
      </c>
    </row>
    <row r="36" spans="1:36" ht="57">
      <c r="A36" s="3" t="s">
        <v>258</v>
      </c>
      <c r="B36" s="18">
        <v>34</v>
      </c>
      <c r="C36" s="3">
        <f t="shared" ca="1" si="0"/>
        <v>0.43472695576696985</v>
      </c>
      <c r="D36" s="3">
        <f t="shared" ca="1" si="3"/>
        <v>18</v>
      </c>
      <c r="E36" s="18" t="s">
        <v>1483</v>
      </c>
      <c r="F36" s="18"/>
      <c r="G36" s="18"/>
      <c r="H36" s="18" t="s">
        <v>1484</v>
      </c>
      <c r="I36" s="18">
        <f ca="1">IF($D36=1,VLOOKUP(1,INDIRECT(第1問問題レベル,0),IF(MOD(INT($C36*100),2)=1,2,3),0),IF($D36=2,VLOOKUP(2,INDIRECT(第2問問題レベル,0),IF(MOD(INT($C36*100),2)=1,2,3),0),IF($D36=3,VLOOKUP(3,INDIRECT(第3問問題レベル,0),IF(MOD(INT($C36*100),2)=1,2,3),0),IF($D36=4,VLOOKUP(4,INDIRECT(第4問問題レベル,0),IF(MOD(INT($C36*100),2)=1,2,3),0),IF($D36=5,VLOOKUP(5,INDIRECT(第5問問題レベル,0),IF(MOD(INT($C36*100),2)=1,2,3),0),IF($D36=6,VLOOKUP(6,INDIRECT(第6問問題レベル,0),IF(MOD(INT($C36*100),2)=1,2,3),0),0))))))</f>
        <v>0</v>
      </c>
      <c r="J36" s="18" t="s">
        <v>342</v>
      </c>
      <c r="K36" s="18" t="s">
        <v>57</v>
      </c>
      <c r="L36" s="28" t="s">
        <v>814</v>
      </c>
      <c r="M36" s="18" t="s">
        <v>3704</v>
      </c>
      <c r="N36" s="18">
        <f t="shared" ca="1" si="27"/>
        <v>0</v>
      </c>
      <c r="O36" s="18" t="s">
        <v>1449</v>
      </c>
      <c r="P36" s="18" t="s">
        <v>2693</v>
      </c>
      <c r="Q36" s="18"/>
      <c r="R36" s="18"/>
      <c r="S36" s="18"/>
      <c r="T36" s="28" t="s">
        <v>814</v>
      </c>
      <c r="U36" s="18" t="s">
        <v>1485</v>
      </c>
      <c r="V36" s="18"/>
      <c r="W36" s="18"/>
      <c r="X36" s="18" t="s">
        <v>1486</v>
      </c>
      <c r="Y36" s="18"/>
      <c r="Z36" s="18"/>
      <c r="AA36" s="18" t="s">
        <v>1487</v>
      </c>
      <c r="AB36" s="28" t="s">
        <v>814</v>
      </c>
      <c r="AC36" s="18"/>
      <c r="AD36" s="18"/>
      <c r="AE36" s="18"/>
      <c r="AF36" s="18"/>
      <c r="AG36" s="18"/>
      <c r="AH36" s="18"/>
      <c r="AI36" s="18"/>
      <c r="AJ36" s="3" t="str">
        <f t="shared" ca="1" si="25"/>
        <v>かごの　なかに　あめが、0こ　はいっています。/おとうとが　そこに　あめを　0こ　いれました。/かごの　なかの　あめは、なんこに　なりましたか。/</v>
      </c>
    </row>
    <row r="37" spans="1:36" ht="57">
      <c r="A37" s="3" t="s">
        <v>258</v>
      </c>
      <c r="B37" s="3">
        <v>35</v>
      </c>
      <c r="C37" s="3">
        <f t="shared" ca="1" si="0"/>
        <v>0.42930206151961048</v>
      </c>
      <c r="D37" s="3">
        <f t="shared" ca="1" si="3"/>
        <v>19</v>
      </c>
      <c r="E37" s="18" t="s">
        <v>1489</v>
      </c>
      <c r="F37" s="18"/>
      <c r="G37" s="18"/>
      <c r="H37" s="18" t="s">
        <v>1490</v>
      </c>
      <c r="I37" s="18">
        <f ca="1">IF($D37=1,VLOOKUP(1,INDIRECT(第1問問題レベル,0),IF(MOD(INT($C37*100),2)=1,2,3),0),IF($D37=2,VLOOKUP(2,INDIRECT(第2問問題レベル,0),IF(MOD(INT($C37*100),2)=1,2,3),0),IF($D37=3,VLOOKUP(3,INDIRECT(第3問問題レベル,0),IF(MOD(INT($C37*100),2)=1,2,3),0),IF($D37=4,VLOOKUP(4,INDIRECT(第4問問題レベル,0),IF(MOD(INT($C37*100),2)=1,2,3),0),IF($D37=5,VLOOKUP(5,INDIRECT(第5問問題レベル,0),IF(MOD(INT($C37*100),2)=1,2,3),0),IF($D37=6,VLOOKUP(6,INDIRECT(第6問問題レベル,0),IF(MOD(INT($C37*100),2)=1,2,3),0),0))))))</f>
        <v>0</v>
      </c>
      <c r="J37" s="18" t="str">
        <f ca="1">IF(I37=1,"にん（ひとり）",IF(I37=2,"にん（ふたり）","にん"))</f>
        <v>にん</v>
      </c>
      <c r="K37" s="18" t="s">
        <v>1488</v>
      </c>
      <c r="L37" s="28" t="s">
        <v>814</v>
      </c>
      <c r="M37" s="18" t="s">
        <v>1491</v>
      </c>
      <c r="N37" s="18"/>
      <c r="O37" s="18"/>
      <c r="P37" s="18" t="s">
        <v>1490</v>
      </c>
      <c r="Q37" s="18">
        <f t="shared" ref="Q37" ca="1" si="28">IF($D37=1,VLOOKUP(1,INDIRECT(第1問問題レベル,0),IF(MOD(INT($C37*100),2)=1,3,2),0),IF($D37=2,VLOOKUP(2,INDIRECT(第2問問題レベル,0),IF(MOD(INT($C37*100),2)=1,3,2),0),IF($D37=3,VLOOKUP(3,INDIRECT(第3問問題レベル,0),IF(MOD(INT($C37*100),2)=1,3,2),0),IF($D37=4,VLOOKUP(4,INDIRECT(第4問問題レベル,0),IF(MOD(INT($C37*100),2)=1,3,2),0),IF($D37=5,VLOOKUP(5,INDIRECT(第5問問題レベル,0),IF(MOD(INT($C37*100),2)=1,3,2),0),IF($D37=6,VLOOKUP(6,INDIRECT(第6問問題レベル,0),IF(MOD(INT($C37*100),2)=1,3,2),0),0))))))</f>
        <v>0</v>
      </c>
      <c r="R37" s="18" t="str">
        <f ca="1">IF(Q37=1,"にん（ひとり）",IF(Q37=2,"にん（ふたり）","にん"))</f>
        <v>にん</v>
      </c>
      <c r="S37" s="18" t="s">
        <v>399</v>
      </c>
      <c r="T37" s="28" t="s">
        <v>814</v>
      </c>
      <c r="U37" s="18" t="s">
        <v>1492</v>
      </c>
      <c r="V37" s="18"/>
      <c r="W37" s="18"/>
      <c r="X37" s="18" t="s">
        <v>1493</v>
      </c>
      <c r="Y37" s="18"/>
      <c r="Z37" s="18"/>
      <c r="AA37" s="18" t="s">
        <v>1494</v>
      </c>
      <c r="AB37" s="28" t="s">
        <v>814</v>
      </c>
      <c r="AC37" s="18"/>
      <c r="AD37" s="18"/>
      <c r="AE37" s="18"/>
      <c r="AF37" s="18"/>
      <c r="AG37" s="18"/>
      <c r="AH37" s="18"/>
      <c r="AI37" s="18"/>
      <c r="AJ37" s="3" t="str">
        <f t="shared" ca="1" si="25"/>
        <v>らーめんやさんに　おきゃくさんが、0にん　います。/すこしすると　おきゃくさんが、0にん　はいってきました。/おみせのおきゃくさんは、なんにんに　なりましたか。/</v>
      </c>
    </row>
    <row r="38" spans="1:36" s="18" customFormat="1" ht="42.75">
      <c r="A38" s="3" t="s">
        <v>258</v>
      </c>
      <c r="B38" s="18">
        <v>36</v>
      </c>
      <c r="C38" s="3">
        <f t="shared" ca="1" si="0"/>
        <v>0.27442919923891695</v>
      </c>
      <c r="D38" s="3">
        <f t="shared" ca="1" si="3"/>
        <v>28</v>
      </c>
      <c r="E38" s="18" t="s">
        <v>1495</v>
      </c>
      <c r="H38" s="18" t="s">
        <v>1496</v>
      </c>
      <c r="K38" s="18" t="s">
        <v>1497</v>
      </c>
      <c r="L38" s="28" t="s">
        <v>814</v>
      </c>
      <c r="M38" s="18" t="s">
        <v>1498</v>
      </c>
      <c r="P38" s="18" t="s">
        <v>3705</v>
      </c>
      <c r="Q38" s="18">
        <f ca="1">IF($D38=1,VLOOKUP(1,INDIRECT(第1問問題レベル,0),IF(MOD(INT($C38*100),2)=1,2,3),0),IF($D38=2,VLOOKUP(2,INDIRECT(第2問問題レベル,0),IF(MOD(INT($C38*100),2)=1,2,3),0),IF($D38=3,VLOOKUP(3,INDIRECT(第3問問題レベル,0),IF(MOD(INT($C38*100),2)=1,2,3),0),IF($D38=4,VLOOKUP(4,INDIRECT(第4問問題レベル,0),IF(MOD(INT($C38*100),2)=1,2,3),0),IF($D38=5,VLOOKUP(5,INDIRECT(第5問問題レベル,0),IF(MOD(INT($C38*100),2)=1,2,3),0),IF($D38=6,VLOOKUP(6,INDIRECT(第6問問題レベル,0),IF(MOD(INT($C38*100),2)=1,2,3),0),0))))))</f>
        <v>0</v>
      </c>
      <c r="R38" s="18" t="s">
        <v>1499</v>
      </c>
      <c r="S38" s="18" t="s">
        <v>1500</v>
      </c>
      <c r="T38" s="28" t="s">
        <v>814</v>
      </c>
      <c r="U38" s="18" t="s">
        <v>232</v>
      </c>
      <c r="V38" s="18">
        <f t="shared" ref="V38" ca="1" si="29">IF($D38=1,VLOOKUP(1,INDIRECT(第1問問題レベル,0),IF(MOD(INT($C38*100),2)=1,3,2),0),IF($D38=2,VLOOKUP(2,INDIRECT(第2問問題レベル,0),IF(MOD(INT($C38*100),2)=1,3,2),0),IF($D38=3,VLOOKUP(3,INDIRECT(第3問問題レベル,0),IF(MOD(INT($C38*100),2)=1,3,2),0),IF($D38=4,VLOOKUP(4,INDIRECT(第4問問題レベル,0),IF(MOD(INT($C38*100),2)=1,3,2),0),IF($D38=5,VLOOKUP(5,INDIRECT(第5問問題レベル,0),IF(MOD(INT($C38*100),2)=1,3,2),0),IF($D38=6,VLOOKUP(6,INDIRECT(第6問問題レベル,0),IF(MOD(INT($C38*100),2)=1,3,2),0),0))))))</f>
        <v>0</v>
      </c>
      <c r="W38" s="18" t="s">
        <v>1499</v>
      </c>
      <c r="X38" s="18" t="s">
        <v>121</v>
      </c>
      <c r="AB38" s="28" t="s">
        <v>814</v>
      </c>
      <c r="AC38" s="18" t="s">
        <v>1501</v>
      </c>
      <c r="AF38" s="18" t="s">
        <v>1502</v>
      </c>
      <c r="AI38" s="18" t="s">
        <v>1503</v>
      </c>
      <c r="AJ38" s="3" t="str">
        <f t="shared" ca="1" si="2"/>
        <v>りょうくんは、まいにち　のぼりぼうを　のぼっています。/こんしゅうは、きょうまでに　0かい　のぼりました。/きょうは、0かい　のぼりました。/こんしゅうは、なんかい　のぼりぼうを　のぼって　いますか。</v>
      </c>
    </row>
    <row r="39" spans="1:36" ht="57">
      <c r="A39" s="3" t="s">
        <v>258</v>
      </c>
      <c r="B39" s="3">
        <v>37</v>
      </c>
      <c r="C39" s="3">
        <f t="shared" ca="1" si="0"/>
        <v>0.47199230523693902</v>
      </c>
      <c r="D39" s="3">
        <f t="shared" ca="1" si="3"/>
        <v>16</v>
      </c>
      <c r="E39" s="18" t="s">
        <v>360</v>
      </c>
      <c r="G39" s="18"/>
      <c r="H39" s="3" t="s">
        <v>3706</v>
      </c>
      <c r="I39" s="18">
        <f ca="1">IF($D39=1,VLOOKUP(1,INDIRECT(第1問問題レベル,0),IF(MOD(INT($C39*100),2)=1,2,3),0),IF($D39=2,VLOOKUP(2,INDIRECT(第2問問題レベル,0),IF(MOD(INT($C39*100),2)=1,2,3),0),IF($D39=3,VLOOKUP(3,INDIRECT(第3問問題レベル,0),IF(MOD(INT($C39*100),2)=1,2,3),0),IF($D39=4,VLOOKUP(4,INDIRECT(第4問問題レベル,0),IF(MOD(INT($C39*100),2)=1,2,3),0),IF($D39=5,VLOOKUP(5,INDIRECT(第5問問題レベル,0),IF(MOD(INT($C39*100),2)=1,2,3),0),IF($D39=6,VLOOKUP(6,INDIRECT(第6問問題レベル,0),IF(MOD(INT($C39*100),2)=1,2,3),0),0))))))</f>
        <v>0</v>
      </c>
      <c r="J39" s="3" t="str">
        <f ca="1">IF(MOD(I39,10)=0,"ぱい",IF(MOD(I39,10)=1,"ぱい",IF(MOD(I39,10)=6,"ぱい",IF(MOD(I39,10)=3,"ばい","はい"))))</f>
        <v>ぱい</v>
      </c>
      <c r="K39" s="18" t="s">
        <v>60</v>
      </c>
      <c r="L39" s="28" t="s">
        <v>814</v>
      </c>
      <c r="M39" s="18" t="s">
        <v>238</v>
      </c>
      <c r="N39" s="18"/>
      <c r="P39" s="18" t="s">
        <v>3707</v>
      </c>
      <c r="Q39" s="18">
        <f t="shared" ref="Q39" ca="1" si="30">IF($D39=1,VLOOKUP(1,INDIRECT(第1問問題レベル,0),IF(MOD(INT($C39*100),2)=1,3,2),0),IF($D39=2,VLOOKUP(2,INDIRECT(第2問問題レベル,0),IF(MOD(INT($C39*100),2)=1,3,2),0),IF($D39=3,VLOOKUP(3,INDIRECT(第3問問題レベル,0),IF(MOD(INT($C39*100),2)=1,3,2),0),IF($D39=4,VLOOKUP(4,INDIRECT(第4問問題レベル,0),IF(MOD(INT($C39*100),2)=1,3,2),0),IF($D39=5,VLOOKUP(5,INDIRECT(第5問問題レベル,0),IF(MOD(INT($C39*100),2)=1,3,2),0),IF($D39=6,VLOOKUP(6,INDIRECT(第6問問題レベル,0),IF(MOD(INT($C39*100),2)=1,3,2),0),0))))))</f>
        <v>0</v>
      </c>
      <c r="R39" s="3" t="str">
        <f ca="1">IF(MOD(Q39,10)=0,"ぱい",IF(MOD(Q39,10)=1,"ぱい",IF(MOD(Q39,10)=6,"ぱい",IF(MOD(Q39,10)=3,"ばい","はい"))))</f>
        <v>ぱい</v>
      </c>
      <c r="S39" s="18" t="s">
        <v>380</v>
      </c>
      <c r="T39" s="28" t="s">
        <v>814</v>
      </c>
      <c r="U39" s="18" t="s">
        <v>360</v>
      </c>
      <c r="X39" s="18" t="s">
        <v>361</v>
      </c>
      <c r="AA39" s="18" t="s">
        <v>381</v>
      </c>
      <c r="AB39" s="28" t="s">
        <v>814</v>
      </c>
      <c r="AJ39" s="3" t="str">
        <f t="shared" ca="1" si="2"/>
        <v>はらぺこたろうは、ごはんを　0ぱい　たべました。/そのあとで、　おかわりを　0ぱい　しました。/はらぺこたろうは、ごはんを　なんばい　たべましたか。/</v>
      </c>
    </row>
    <row r="40" spans="1:36" ht="57">
      <c r="A40" s="3" t="s">
        <v>258</v>
      </c>
      <c r="B40" s="18">
        <v>38</v>
      </c>
      <c r="C40" s="3">
        <f t="shared" ca="1" si="0"/>
        <v>0.19830147829535483</v>
      </c>
      <c r="D40" s="3">
        <f t="shared" ca="1" si="3"/>
        <v>32</v>
      </c>
      <c r="E40" s="18" t="s">
        <v>3708</v>
      </c>
      <c r="F40" s="18">
        <f ca="1">IF($D40=1,VLOOKUP(1,INDIRECT(第1問問題レベル,0),IF(MOD(INT($C40*100),2)=1,2,3),0),IF($D40=2,VLOOKUP(2,INDIRECT(第2問問題レベル,0),IF(MOD(INT($C40*100),2)=1,2,3),0),IF($D40=3,VLOOKUP(3,INDIRECT(第3問問題レベル,0),IF(MOD(INT($C40*100),2)=1,2,3),0),IF($D40=4,VLOOKUP(4,INDIRECT(第4問問題レベル,0),IF(MOD(INT($C40*100),2)=1,2,3),0),IF($D40=5,VLOOKUP(5,INDIRECT(第5問問題レベル,0),IF(MOD(INT($C40*100),2)=1,2,3),0),IF($D40=6,VLOOKUP(6,INDIRECT(第6問問題レベル,0),IF(MOD(INT($C40*100),2)=1,2,3),0),0))))))</f>
        <v>0</v>
      </c>
      <c r="G40" s="18" t="s">
        <v>358</v>
      </c>
      <c r="H40" s="18" t="s">
        <v>383</v>
      </c>
      <c r="K40" s="18" t="s">
        <v>385</v>
      </c>
      <c r="L40" s="28" t="s">
        <v>814</v>
      </c>
      <c r="M40" s="18" t="s">
        <v>1504</v>
      </c>
      <c r="O40" s="18"/>
      <c r="P40" s="18" t="s">
        <v>3709</v>
      </c>
      <c r="Q40" s="18">
        <f t="shared" ref="Q40" ca="1" si="31">IF($D40=1,VLOOKUP(1,INDIRECT(第1問問題レベル,0),IF(MOD(INT($C40*100),2)=1,3,2),0),IF($D40=2,VLOOKUP(2,INDIRECT(第2問問題レベル,0),IF(MOD(INT($C40*100),2)=1,3,2),0),IF($D40=3,VLOOKUP(3,INDIRECT(第3問問題レベル,0),IF(MOD(INT($C40*100),2)=1,3,2),0),IF($D40=4,VLOOKUP(4,INDIRECT(第4問問題レベル,0),IF(MOD(INT($C40*100),2)=1,3,2),0),IF($D40=5,VLOOKUP(5,INDIRECT(第5問問題レベル,0),IF(MOD(INT($C40*100),2)=1,3,2),0),IF($D40=6,VLOOKUP(6,INDIRECT(第6問問題レベル,0),IF(MOD(INT($C40*100),2)=1,3,2),0),0))))))</f>
        <v>0</v>
      </c>
      <c r="R40" s="3" t="s">
        <v>358</v>
      </c>
      <c r="S40" s="18" t="s">
        <v>384</v>
      </c>
      <c r="T40" s="28" t="s">
        <v>814</v>
      </c>
      <c r="U40" s="18" t="s">
        <v>386</v>
      </c>
      <c r="X40" s="18" t="s">
        <v>387</v>
      </c>
      <c r="Y40" s="18"/>
      <c r="Z40" s="18"/>
      <c r="AA40" s="18" t="s">
        <v>388</v>
      </c>
      <c r="AB40" s="28" t="s">
        <v>814</v>
      </c>
      <c r="AJ40" s="3" t="str">
        <f t="shared" ca="1" si="2"/>
        <v>こうえんで　はとが　0わ　えさを　たべていました。/そこへ　おなかを　すかせた　はとが　0わ　とんで　きました。/こうえんでは、なんわの　はとが　えさを　たべて　いますか。/</v>
      </c>
    </row>
    <row r="41" spans="1:36" ht="28.5">
      <c r="A41" s="3" t="s">
        <v>258</v>
      </c>
      <c r="B41" s="3">
        <v>39</v>
      </c>
      <c r="C41" s="3">
        <f t="shared" ca="1" si="0"/>
        <v>0.72037199686803732</v>
      </c>
      <c r="D41" s="3">
        <f t="shared" ca="1" si="3"/>
        <v>9</v>
      </c>
      <c r="E41" s="18" t="s">
        <v>404</v>
      </c>
      <c r="F41" s="18"/>
      <c r="G41" s="18"/>
      <c r="H41" s="18" t="s">
        <v>405</v>
      </c>
      <c r="I41" s="18"/>
      <c r="J41" s="18"/>
      <c r="K41" s="18" t="s">
        <v>406</v>
      </c>
      <c r="L41" s="28" t="s">
        <v>814</v>
      </c>
      <c r="M41" s="18" t="s">
        <v>3671</v>
      </c>
      <c r="N41" s="18">
        <f ca="1">IF($D41=1,VLOOKUP(1,INDIRECT(第1問問題レベル,0),IF(MOD(INT($C41*100),2)=1,2,3),0),IF($D41=2,VLOOKUP(2,INDIRECT(第2問問題レベル,0),IF(MOD(INT($C41*100),2)=1,2,3),0),IF($D41=3,VLOOKUP(3,INDIRECT(第3問問題レベル,0),IF(MOD(INT($C41*100),2)=1,2,3),0),IF($D41=4,VLOOKUP(4,INDIRECT(第4問問題レベル,0),IF(MOD(INT($C41*100),2)=1,2,3),0),IF($D41=5,VLOOKUP(5,INDIRECT(第5問問題レベル,0),IF(MOD(INT($C41*100),2)=1,2,3),0),IF($D41=6,VLOOKUP(6,INDIRECT(第6問問題レベル,0),IF(MOD(INT($C41*100),2)=1,2,3),0),0))))))</f>
        <v>0</v>
      </c>
      <c r="O41" s="18" t="s">
        <v>382</v>
      </c>
      <c r="P41" s="18" t="s">
        <v>407</v>
      </c>
      <c r="Q41" s="18"/>
      <c r="R41" s="18"/>
      <c r="S41" s="18"/>
      <c r="T41" s="28" t="s">
        <v>814</v>
      </c>
      <c r="U41" s="18" t="s">
        <v>408</v>
      </c>
      <c r="V41" s="18">
        <f ca="1">IF($D41=1,VLOOKUP(1,INDIRECT(第1問問題レベル,0),IF(MOD(INT($C41*100),2)=1,3,2),0),IF($D41=2,VLOOKUP(2,INDIRECT(第2問問題レベル,0),IF(MOD(INT($C41*100),2)=1,3,2),0),IF($D41=3,VLOOKUP(3,INDIRECT(第3問問題レベル,0),IF(MOD(INT($C41*100),2)=1,3,2),0),IF($D41=4,VLOOKUP(4,INDIRECT(第4問問題レベル,0),IF(MOD(INT($C41*100),2)=1,3,2),0),IF($D41=5,VLOOKUP(5,INDIRECT(第5問問題レベル,0),IF(MOD(INT($C41*100),2)=1,3,2),0),IF($D41=6,VLOOKUP(6,INDIRECT(第6問問題レベル,0),IF(MOD(INT($C41*100),2)=1,3,2),0),0))))))</f>
        <v>0</v>
      </c>
      <c r="W41" s="18" t="s">
        <v>382</v>
      </c>
      <c r="X41" s="18"/>
      <c r="Y41" s="18"/>
      <c r="Z41" s="18"/>
      <c r="AA41" s="18" t="s">
        <v>407</v>
      </c>
      <c r="AB41" s="28" t="s">
        <v>814</v>
      </c>
      <c r="AC41" s="18" t="s">
        <v>409</v>
      </c>
      <c r="AD41" s="18"/>
      <c r="AE41" s="18"/>
      <c r="AF41" s="18" t="s">
        <v>410</v>
      </c>
      <c r="AG41" s="18"/>
      <c r="AH41" s="18"/>
      <c r="AI41" s="18" t="s">
        <v>411</v>
      </c>
      <c r="AJ41" s="3" t="str">
        <f ca="1">E41&amp;F41&amp;G41&amp;H41&amp;I41&amp;J41&amp;K41&amp;L41&amp;M41&amp;N41&amp;O41&amp;P41&amp;Q41&amp;R41&amp;S41&amp;T41&amp;U41&amp;V41&amp;W41&amp;X41&amp;Y41&amp;Z41&amp;AA41&amp;AB41&amp;AC41&amp;AD41&amp;AE41&amp;AF41&amp;AG41&amp;AH41&amp;AI41</f>
        <v>せんばづるを　おって　います。/きのうまでに　0わ　おりました。/きょうは、0わ　おりました。/おりづるは、なんわになりましたか。</v>
      </c>
    </row>
    <row r="42" spans="1:36" ht="42.75">
      <c r="A42" s="3" t="s">
        <v>258</v>
      </c>
      <c r="B42" s="18">
        <v>40</v>
      </c>
      <c r="C42" s="3">
        <f t="shared" ca="1" si="0"/>
        <v>0.60405245503273786</v>
      </c>
      <c r="D42" s="3">
        <f t="shared" ca="1" si="3"/>
        <v>12</v>
      </c>
      <c r="E42" s="18" t="s">
        <v>412</v>
      </c>
      <c r="F42" s="18"/>
      <c r="G42" s="18"/>
      <c r="H42" s="18" t="s">
        <v>3614</v>
      </c>
      <c r="I42" s="18">
        <f ca="1">IF($D42=1,VLOOKUP(1,INDIRECT(第1問問題レベル,0),IF(MOD(INT($C42*100),2)=1,2,3),0),IF($D42=2,VLOOKUP(2,INDIRECT(第2問問題レベル,0),IF(MOD(INT($C42*100),2)=1,2,3),0),IF($D42=3,VLOOKUP(3,INDIRECT(第3問問題レベル,0),IF(MOD(INT($C42*100),2)=1,2,3),0),IF($D42=4,VLOOKUP(4,INDIRECT(第4問問題レベル,0),IF(MOD(INT($C42*100),2)=1,2,3),0),IF($D42=5,VLOOKUP(5,INDIRECT(第5問問題レベル,0),IF(MOD(INT($C42*100),2)=1,2,3),0),IF($D42=6,VLOOKUP(6,INDIRECT(第6問問題レベル,0),IF(MOD(INT($C42*100),2)=1,2,3),0),0))))))</f>
        <v>0</v>
      </c>
      <c r="J42" s="18" t="str">
        <f ca="1">IF(MOD(I42,10)=0,"ぽん",IF(MOD(I42,10)=1,"ぽん",IF(MOD(I42,10)=6,"ぽん",IF(MOD(I42,10)=3,"ぼん","ほん"))))</f>
        <v>ぽん</v>
      </c>
      <c r="K42" s="18" t="s">
        <v>397</v>
      </c>
      <c r="L42" s="28" t="s">
        <v>814</v>
      </c>
      <c r="M42" s="18" t="s">
        <v>3710</v>
      </c>
      <c r="N42" s="18">
        <f ca="1">IF($D42=1,VLOOKUP(1,INDIRECT(第1問問題レベル,0),IF(MOD(INT($C42*100),2)=1,3,2),0),IF($D42=2,VLOOKUP(2,INDIRECT(第2問問題レベル,0),IF(MOD(INT($C42*100),2)=1,3,2),0),IF($D42=3,VLOOKUP(3,INDIRECT(第3問問題レベル,0),IF(MOD(INT($C42*100),2)=1,3,2),0),IF($D42=4,VLOOKUP(4,INDIRECT(第4問問題レベル,0),IF(MOD(INT($C42*100),2)=1,3,2),0),IF($D42=5,VLOOKUP(5,INDIRECT(第5問問題レベル,0),IF(MOD(INT($C42*100),2)=1,3,2),0),IF($D42=6,VLOOKUP(6,INDIRECT(第6問問題レベル,0),IF(MOD(INT($C42*100),2)=1,3,2),0),0))))))</f>
        <v>0</v>
      </c>
      <c r="O42" s="18" t="str">
        <f ca="1">IF(MOD(N42,10)=0,"ぽん",IF(MOD(N42,10)=1,"ぽん",IF(MOD(N42,10)=6,"ぽん",IF(MOD(N42,10)=3,"ぼん","ほん"))))</f>
        <v>ぽん</v>
      </c>
      <c r="P42" s="18"/>
      <c r="Q42" s="18"/>
      <c r="R42" s="18"/>
      <c r="S42" s="18" t="s">
        <v>403</v>
      </c>
      <c r="T42" s="28" t="s">
        <v>814</v>
      </c>
      <c r="U42" s="18" t="s">
        <v>2697</v>
      </c>
      <c r="V42" s="18"/>
      <c r="W42" s="18"/>
      <c r="X42" s="18" t="s">
        <v>413</v>
      </c>
      <c r="Y42" s="18"/>
      <c r="Z42" s="18"/>
      <c r="AA42" s="18" t="s">
        <v>414</v>
      </c>
      <c r="AB42" s="28" t="s">
        <v>814</v>
      </c>
      <c r="AC42" s="18"/>
      <c r="AD42" s="18"/>
      <c r="AE42" s="18"/>
      <c r="AF42" s="18"/>
      <c r="AG42" s="18"/>
      <c r="AH42" s="18"/>
      <c r="AI42" s="18"/>
      <c r="AJ42" s="3" t="str">
        <f ca="1">E42&amp;F42&amp;G42&amp;H42&amp;I42&amp;J42&amp;K42&amp;L42&amp;M42&amp;N42&amp;O42&amp;P42&amp;Q42&amp;R42&amp;S42&amp;T42&amp;U42&amp;V42&amp;W42&amp;X42&amp;Y42&amp;Z42&amp;AA42&amp;AB42&amp;AC42&amp;AD42&amp;AE42&amp;AF42&amp;AG42&amp;AH42&amp;AI42</f>
        <v>ふでばこに　えんぴつが　0ぽん　はいっていました。/そこに　えんぴつを　0ぽん　いれました。/ふでばこには、なんぼんの　えんぴつが　はいっていますか。/</v>
      </c>
    </row>
    <row r="43" spans="1:36">
      <c r="B43" s="18"/>
      <c r="E43" s="18"/>
      <c r="F43" s="18"/>
      <c r="G43" s="18"/>
      <c r="H43" s="18"/>
      <c r="K43" s="18"/>
      <c r="L43" s="28"/>
      <c r="M43" s="18"/>
      <c r="O43" s="18"/>
      <c r="P43" s="18"/>
      <c r="Q43" s="18"/>
      <c r="S43" s="18"/>
      <c r="T43" s="28"/>
      <c r="U43" s="18"/>
      <c r="X43" s="18"/>
      <c r="Y43" s="18"/>
      <c r="Z43" s="18"/>
      <c r="AA43" s="18"/>
      <c r="AB43" s="28"/>
    </row>
    <row r="44" spans="1:36" ht="71.25">
      <c r="A44" s="3" t="s">
        <v>586</v>
      </c>
      <c r="B44" s="18">
        <v>1</v>
      </c>
      <c r="C44" s="3">
        <f t="shared" ca="1" si="0"/>
        <v>0.32092440018695712</v>
      </c>
      <c r="D44" s="3">
        <f ca="1">RANK(C44,C$44:C$54,0)</f>
        <v>8</v>
      </c>
      <c r="E44" s="18" t="s">
        <v>3417</v>
      </c>
      <c r="F44" s="18"/>
      <c r="G44" s="18"/>
      <c r="H44" s="18" t="s">
        <v>3711</v>
      </c>
      <c r="I44" s="18">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0</v>
      </c>
      <c r="J44" s="3" t="s">
        <v>3418</v>
      </c>
      <c r="K44" s="18" t="s">
        <v>3419</v>
      </c>
      <c r="L44" s="28"/>
      <c r="M44" s="18" t="s">
        <v>3420</v>
      </c>
      <c r="N44" s="18">
        <f ca="1">IF($D44=1,VLOOKUP(1,INDIRECT(第1問問題レベル,0),3,0),IF($D44=2,VLOOKUP(2,INDIRECT(第2問問題レベル,0),3,0),IF($D44=3,VLOOKUP(3,INDIRECT(第3問問題レベル,0),3,0),IF($D44=4,VLOOKUP(4,INDIRECT(第4問問題レベル,0),3,0),IF($D44=5,VLOOKUP(5,INDIRECT(第5問問題レベル,0),3,0),IF($D44=6,VLOOKUP(6,INDIRECT(第6問問題レベル,0),3,0),0))))))</f>
        <v>0</v>
      </c>
      <c r="O44" s="18" t="s">
        <v>3418</v>
      </c>
      <c r="P44" s="18" t="s">
        <v>3419</v>
      </c>
      <c r="Q44" s="18"/>
      <c r="S44" s="18"/>
      <c r="T44" s="28"/>
      <c r="U44" s="18" t="s">
        <v>3417</v>
      </c>
      <c r="X44" s="18" t="s">
        <v>3426</v>
      </c>
      <c r="Y44" s="18"/>
      <c r="Z44" s="18"/>
      <c r="AA44" s="18" t="s">
        <v>3421</v>
      </c>
      <c r="AB44" s="28"/>
    </row>
    <row r="45" spans="1:36" ht="42.75">
      <c r="A45" s="3" t="s">
        <v>586</v>
      </c>
      <c r="B45" s="18">
        <v>2</v>
      </c>
      <c r="C45" s="3">
        <f t="shared" ca="1" si="0"/>
        <v>0.34100856973434823</v>
      </c>
      <c r="D45" s="3">
        <f t="shared" ref="D45:D54" ca="1" si="32">RANK(C45,C$44:C$54,0)</f>
        <v>7</v>
      </c>
      <c r="E45" s="18" t="s">
        <v>3422</v>
      </c>
      <c r="F45" s="18"/>
      <c r="G45" s="18"/>
      <c r="H45" s="18" t="s">
        <v>3712</v>
      </c>
      <c r="I45" s="18">
        <f ca="1">IF($D45=1,VLOOKUP(1,INDIRECT(第1問問題レベル,0),IF(MOD(INT($C45*100),2)=1,2,3),0),IF($D45=2,VLOOKUP(2,INDIRECT(第2問問題レベル,0),IF(MOD(INT($C45*100),2)=1,2,3),0),IF($D45=3,VLOOKUP(3,INDIRECT(第3問問題レベル,0),IF(MOD(INT($C45*100),2)=1,2,3),0),IF($D45=4,VLOOKUP(4,INDIRECT(第4問問題レベル,0),IF(MOD(INT($C45*100),2)=1,2,3),0),IF($D45=5,VLOOKUP(5,INDIRECT(第5問問題レベル,0),IF(MOD(INT($C45*100),2)=1,2,3),0),IF($D45=6,VLOOKUP(6,INDIRECT(第6問問題レベル,0),IF(MOD(INT($C45*100),2)=1,2,3),0),0))))))</f>
        <v>0</v>
      </c>
      <c r="J45" s="3" t="s">
        <v>3418</v>
      </c>
      <c r="K45" s="18" t="s">
        <v>3419</v>
      </c>
      <c r="L45" s="28"/>
      <c r="M45" s="18" t="s">
        <v>3713</v>
      </c>
      <c r="N45" s="18">
        <f ca="1">IF($D45=1,VLOOKUP(1,INDIRECT(第1問問題レベル,0),3,0),IF($D45=2,VLOOKUP(2,INDIRECT(第2問問題レベル,0),3,0),IF($D45=3,VLOOKUP(3,INDIRECT(第3問問題レベル,0),3,0),IF($D45=4,VLOOKUP(4,INDIRECT(第4問問題レベル,0),3,0),IF($D45=5,VLOOKUP(5,INDIRECT(第5問問題レベル,0),3,0),IF($D45=6,VLOOKUP(6,INDIRECT(第6問問題レベル,0),3,0),0))))))</f>
        <v>0</v>
      </c>
      <c r="O45" s="18" t="s">
        <v>3418</v>
      </c>
      <c r="P45" s="18" t="s">
        <v>3419</v>
      </c>
      <c r="Q45" s="18"/>
      <c r="S45" s="18"/>
      <c r="T45" s="28"/>
      <c r="U45" s="18" t="s">
        <v>3423</v>
      </c>
      <c r="X45" s="18" t="s">
        <v>3424</v>
      </c>
      <c r="Y45" s="18"/>
      <c r="Z45" s="18"/>
      <c r="AA45" s="18" t="s">
        <v>3425</v>
      </c>
      <c r="AB45" s="28"/>
    </row>
    <row r="46" spans="1:36" ht="42.75">
      <c r="A46" s="3" t="s">
        <v>586</v>
      </c>
      <c r="B46" s="18">
        <v>3</v>
      </c>
      <c r="C46" s="3">
        <f t="shared" ca="1" si="0"/>
        <v>0.1716092490732064</v>
      </c>
      <c r="D46" s="3">
        <f t="shared" ca="1" si="32"/>
        <v>10</v>
      </c>
      <c r="E46" s="18" t="s">
        <v>3415</v>
      </c>
      <c r="G46" s="18"/>
      <c r="H46" s="18" t="s">
        <v>3714</v>
      </c>
      <c r="I46" s="18">
        <f ca="1">IF($D46=1,VLOOKUP(1,INDIRECT(第1問問題レベル,0),IF(MOD(INT($C46*100),2)=1,2,3),0),IF($D46=2,VLOOKUP(2,INDIRECT(第2問問題レベル,0),IF(MOD(INT($C46*100),2)=1,2,3),0),IF($D46=3,VLOOKUP(3,INDIRECT(第3問問題レベル,0),IF(MOD(INT($C46*100),2)=1,2,3),0),IF($D46=4,VLOOKUP(4,INDIRECT(第4問問題レベル,0),IF(MOD(INT($C46*100),2)=1,2,3),0),IF($D46=5,VLOOKUP(5,INDIRECT(第5問問題レベル,0),IF(MOD(INT($C46*100),2)=1,2,3),0),IF($D46=6,VLOOKUP(6,INDIRECT(第6問問題レベル,0),IF(MOD(INT($C46*100),2)=1,2,3),0),0))))))</f>
        <v>0</v>
      </c>
      <c r="J46" s="3" t="str">
        <f ca="1">IF(MOD(I46,10)=0,"ぴき",IF(MOD(I46,10)=1,"ぴき",IF(MOD(I46,10)=6,"ぴき",IF(MOD(I46,10)=3,"びき","ひき"))))</f>
        <v>ぴき</v>
      </c>
      <c r="K46" s="18" t="s">
        <v>417</v>
      </c>
      <c r="L46" s="28" t="s">
        <v>814</v>
      </c>
      <c r="M46" s="18" t="s">
        <v>3416</v>
      </c>
      <c r="N46" s="18">
        <f t="shared" ref="N46" ca="1" si="33">IF($D46=1,VLOOKUP(1,INDIRECT(第1問問題レベル,0),IF(MOD(INT($C46*100),2)=1,3,2),0),IF($D46=2,VLOOKUP(2,INDIRECT(第2問問題レベル,0),IF(MOD(INT($C46*100),2)=1,3,2),0),IF($D46=3,VLOOKUP(3,INDIRECT(第3問問題レベル,0),IF(MOD(INT($C46*100),2)=1,3,2),0),IF($D46=4,VLOOKUP(4,INDIRECT(第4問問題レベル,0),IF(MOD(INT($C46*100),2)=1,3,2),0),IF($D46=5,VLOOKUP(5,INDIRECT(第5問問題レベル,0),IF(MOD(INT($C46*100),2)=1,3,2),0),IF($D46=6,VLOOKUP(6,INDIRECT(第6問問題レベル,0),IF(MOD(INT($C46*100),2)=1,3,2),0),0))))))</f>
        <v>0</v>
      </c>
      <c r="O46" s="3" t="str">
        <f ca="1">IF(MOD(N46,10)=0,"ぴき",IF(MOD(N46,10)=1,"ぴき",IF(MOD(N46,10)=6,"ぴき",IF(MOD(N46,10)=3,"びき","ひき"))))</f>
        <v>ぴき</v>
      </c>
      <c r="S46" s="18" t="s">
        <v>417</v>
      </c>
      <c r="T46" s="28" t="s">
        <v>814</v>
      </c>
      <c r="U46" s="18" t="s">
        <v>239</v>
      </c>
      <c r="X46" s="18" t="s">
        <v>418</v>
      </c>
      <c r="AB46" s="28" t="s">
        <v>814</v>
      </c>
      <c r="AJ46" s="3" t="str">
        <f t="shared" ca="1" si="2"/>
        <v>きのうの　よる　むしかごから　むしが　0ぴき　にげました。/きょうの　あさは、0ぴき　にげました。/なんびきの　むしが　にげましたか。/</v>
      </c>
    </row>
    <row r="47" spans="1:36" ht="57">
      <c r="A47" s="3" t="s">
        <v>586</v>
      </c>
      <c r="B47" s="18">
        <v>4</v>
      </c>
      <c r="C47" s="3">
        <f t="shared" ca="1" si="0"/>
        <v>0.92941202739328621</v>
      </c>
      <c r="D47" s="3">
        <f t="shared" ca="1" si="32"/>
        <v>1</v>
      </c>
      <c r="E47" s="18" t="s">
        <v>3428</v>
      </c>
      <c r="G47" s="18"/>
      <c r="H47" s="18" t="s">
        <v>3429</v>
      </c>
      <c r="I47" s="18"/>
      <c r="K47" s="18" t="s">
        <v>3393</v>
      </c>
      <c r="L47" s="28"/>
      <c r="M47" s="18" t="s">
        <v>3642</v>
      </c>
      <c r="N47" s="18">
        <f ca="1">IF($D47=1,VLOOKUP(1,INDIRECT(第1問問題レベル,0),IF(MOD(INT($C47*100),2)=1,2,3),0),IF($D47=2,VLOOKUP(2,INDIRECT(第2問問題レベル,0),IF(MOD(INT($C47*100),2)=1,2,3),0),IF($D47=3,VLOOKUP(3,INDIRECT(第3問問題レベル,0),IF(MOD(INT($C47*100),2)=1,2,3),0),IF($D47=4,VLOOKUP(4,INDIRECT(第4問問題レベル,0),IF(MOD(INT($C47*100),2)=1,2,3),0),IF($D47=5,VLOOKUP(5,INDIRECT(第5問問題レベル,0),IF(MOD(INT($C47*100),2)=1,2,3),0),IF($D47=6,VLOOKUP(6,INDIRECT(第6問問題レベル,0),IF(MOD(INT($C47*100),2)=1,2,3),0),0))))))</f>
        <v>1</v>
      </c>
      <c r="O47" s="3" t="str">
        <f ca="1">IF(MOD(N47,10)=0,"ぴき",IF(MOD(N47,10)=1,"ぴき",IF(MOD(N47,10)=6,"ぴき",IF(MOD(N47,10)=3,"びき","ひき"))))</f>
        <v>ぴき</v>
      </c>
      <c r="P47" s="18" t="s">
        <v>3715</v>
      </c>
      <c r="Q47" s="18">
        <f t="shared" ref="Q47" ca="1" si="34">IF($D47=1,VLOOKUP(1,INDIRECT(第1問問題レベル,0),IF(MOD(INT($C47*100),2)=1,3,2),0),IF($D47=2,VLOOKUP(2,INDIRECT(第2問問題レベル,0),IF(MOD(INT($C47*100),2)=1,3,2),0),IF($D47=3,VLOOKUP(3,INDIRECT(第3問問題レベル,0),IF(MOD(INT($C47*100),2)=1,3,2),0),IF($D47=4,VLOOKUP(4,INDIRECT(第4問問題レベル,0),IF(MOD(INT($C47*100),2)=1,3,2),0),IF($D47=5,VLOOKUP(5,INDIRECT(第5問問題レベル,0),IF(MOD(INT($C47*100),2)=1,3,2),0),IF($D47=6,VLOOKUP(6,INDIRECT(第6問問題レベル,0),IF(MOD(INT($C47*100),2)=1,3,2),0),0))))))</f>
        <v>19</v>
      </c>
      <c r="R47" s="3" t="str">
        <f ca="1">IF(MOD(Q47,10)=0,"ぴき",IF(MOD(Q47,10)=1,"ぴき",IF(MOD(Q47,10)=6,"ぴき",IF(MOD(Q47,10)=3,"びき","ひき"))))</f>
        <v>ひき</v>
      </c>
      <c r="S47" s="18" t="s">
        <v>3427</v>
      </c>
      <c r="T47" s="28"/>
      <c r="U47" s="18" t="s">
        <v>3394</v>
      </c>
      <c r="X47" s="18" t="s">
        <v>3395</v>
      </c>
      <c r="Y47" s="18"/>
      <c r="AA47" s="18" t="s">
        <v>3430</v>
      </c>
      <c r="AB47" s="28"/>
    </row>
    <row r="48" spans="1:36" ht="42.75">
      <c r="A48" s="3" t="s">
        <v>586</v>
      </c>
      <c r="B48" s="18">
        <v>5</v>
      </c>
      <c r="C48" s="3">
        <f t="shared" ca="1" si="0"/>
        <v>0.388184605987968</v>
      </c>
      <c r="D48" s="3">
        <f t="shared" ca="1" si="32"/>
        <v>6</v>
      </c>
      <c r="E48" s="18" t="s">
        <v>419</v>
      </c>
      <c r="F48" s="18"/>
      <c r="G48" s="18"/>
      <c r="H48" s="18" t="s">
        <v>427</v>
      </c>
      <c r="I48" s="18"/>
      <c r="J48" s="18"/>
      <c r="K48" s="18" t="s">
        <v>428</v>
      </c>
      <c r="L48" s="28" t="s">
        <v>814</v>
      </c>
      <c r="M48" s="18" t="s">
        <v>3716</v>
      </c>
      <c r="N48" s="18">
        <f ca="1">IF($D48=1,VLOOKUP(1,INDIRECT(第1問問題レベル,0),IF(MOD(INT($C48*100),2)=1,2,3),0),IF($D48=2,VLOOKUP(2,INDIRECT(第2問問題レベル,0),IF(MOD(INT($C48*100),2)=1,2,3),0),IF($D48=3,VLOOKUP(3,INDIRECT(第3問問題レベル,0),IF(MOD(INT($C48*100),2)=1,2,3),0),IF($D48=4,VLOOKUP(4,INDIRECT(第4問問題レベル,0),IF(MOD(INT($C48*100),2)=1,2,3),0),IF($D48=5,VLOOKUP(5,INDIRECT(第5問問題レベル,0),IF(MOD(INT($C48*100),2)=1,2,3),0),IF($D48=6,VLOOKUP(6,INDIRECT(第6問問題レベル,0),IF(MOD(INT($C48*100),2)=1,2,3),0),0))))))</f>
        <v>1</v>
      </c>
      <c r="O48" s="18" t="s">
        <v>429</v>
      </c>
      <c r="P48" s="18" t="s">
        <v>430</v>
      </c>
      <c r="Q48" s="18"/>
      <c r="R48" s="18"/>
      <c r="S48" s="18" t="s">
        <v>420</v>
      </c>
      <c r="T48" s="28" t="s">
        <v>814</v>
      </c>
      <c r="U48" s="18" t="s">
        <v>238</v>
      </c>
      <c r="V48" s="18">
        <f t="shared" ref="V48:V53" ca="1" si="35">IF($D48=1,VLOOKUP(1,INDIRECT(第1問問題レベル,0),IF(MOD(INT($C48*100),2)=1,3,2),0),IF($D48=2,VLOOKUP(2,INDIRECT(第2問問題レベル,0),IF(MOD(INT($C48*100),2)=1,3,2),0),IF($D48=3,VLOOKUP(3,INDIRECT(第3問問題レベル,0),IF(MOD(INT($C48*100),2)=1,3,2),0),IF($D48=4,VLOOKUP(4,INDIRECT(第4問問題レベル,0),IF(MOD(INT($C48*100),2)=1,3,2),0),IF($D48=5,VLOOKUP(5,INDIRECT(第5問問題レベル,0),IF(MOD(INT($C48*100),2)=1,3,2),0),IF($D48=6,VLOOKUP(6,INDIRECT(第6問問題レベル,0),IF(MOD(INT($C48*100),2)=1,3,2),0),0))))))</f>
        <v>8</v>
      </c>
      <c r="W48" s="18" t="s">
        <v>429</v>
      </c>
      <c r="X48" s="18" t="s">
        <v>430</v>
      </c>
      <c r="Z48" s="18"/>
      <c r="AA48" s="18" t="s">
        <v>421</v>
      </c>
      <c r="AB48" s="28" t="s">
        <v>814</v>
      </c>
      <c r="AC48" s="18" t="s">
        <v>431</v>
      </c>
      <c r="AD48" s="18"/>
      <c r="AE48" s="18"/>
      <c r="AF48" s="18" t="s">
        <v>432</v>
      </c>
      <c r="AG48" s="18"/>
      <c r="AH48" s="18"/>
      <c r="AI48" s="18" t="s">
        <v>2694</v>
      </c>
      <c r="AJ48" s="3" t="str">
        <f t="shared" ca="1" si="2"/>
        <v>８にんの　こどもが　おちば　そうじを　しています。/さっき　1ふくろ　の　おちばを　すてました。/そのあとで、8ふくろ　の　おちばを　すてます。/なんふくろの　おちばを　すてますか。</v>
      </c>
    </row>
    <row r="49" spans="1:36" ht="42.75">
      <c r="A49" s="3" t="s">
        <v>586</v>
      </c>
      <c r="B49" s="18">
        <v>6</v>
      </c>
      <c r="C49" s="3">
        <f t="shared" ca="1" si="0"/>
        <v>0.6185842748926258</v>
      </c>
      <c r="D49" s="3">
        <f t="shared" ca="1" si="32"/>
        <v>5</v>
      </c>
      <c r="E49" s="18" t="s">
        <v>3432</v>
      </c>
      <c r="F49" s="18"/>
      <c r="G49" s="18"/>
      <c r="H49" s="18" t="s">
        <v>3429</v>
      </c>
      <c r="I49" s="18"/>
      <c r="J49" s="18"/>
      <c r="K49" s="18" t="s">
        <v>3431</v>
      </c>
      <c r="L49" s="28"/>
      <c r="M49" s="18" t="s">
        <v>3433</v>
      </c>
      <c r="N49" s="18"/>
      <c r="O49" s="18"/>
      <c r="P49" s="18" t="s">
        <v>3717</v>
      </c>
      <c r="Q49" s="18">
        <f ca="1">IF($D49=1,VLOOKUP(1,INDIRECT(第1問問題レベル,0),IF(MOD(INT($C49*100),2)=1,2,3),0),IF($D49=2,VLOOKUP(2,INDIRECT(第2問問題レベル,0),IF(MOD(INT($C49*100),2)=1,2,3),0),IF($D49=3,VLOOKUP(3,INDIRECT(第3問問題レベル,0),IF(MOD(INT($C49*100),2)=1,2,3),0),IF($D49=4,VLOOKUP(4,INDIRECT(第4問問題レベル,0),IF(MOD(INT($C49*100),2)=1,2,3),0),IF($D49=5,VLOOKUP(5,INDIRECT(第5問問題レベル,0),IF(MOD(INT($C49*100),2)=1,2,3),0),IF($D49=6,VLOOKUP(6,INDIRECT(第6問問題レベル,0),IF(MOD(INT($C49*100),2)=1,2,3),0),0))))))</f>
        <v>6</v>
      </c>
      <c r="R49" s="18" t="s">
        <v>3434</v>
      </c>
      <c r="S49" s="18" t="s">
        <v>420</v>
      </c>
      <c r="T49" s="28"/>
      <c r="U49" s="18" t="s">
        <v>3435</v>
      </c>
      <c r="V49" s="18"/>
      <c r="W49" s="18"/>
      <c r="X49" s="18" t="s">
        <v>3436</v>
      </c>
      <c r="Y49" s="18">
        <f t="shared" ref="Y49" ca="1" si="36">IF($D49=1,VLOOKUP(1,INDIRECT(第1問問題レベル,0),IF(MOD(INT($C49*100),2)=1,3,2),0),IF($D49=2,VLOOKUP(2,INDIRECT(第2問問題レベル,0),IF(MOD(INT($C49*100),2)=1,3,2),0),IF($D49=3,VLOOKUP(3,INDIRECT(第3問問題レベル,0),IF(MOD(INT($C49*100),2)=1,3,2),0),IF($D49=4,VLOOKUP(4,INDIRECT(第4問問題レベル,0),IF(MOD(INT($C49*100),2)=1,3,2),0),IF($D49=5,VLOOKUP(5,INDIRECT(第5問問題レベル,0),IF(MOD(INT($C49*100),2)=1,3,2),0),IF($D49=6,VLOOKUP(6,INDIRECT(第6問問題レベル,0),IF(MOD(INT($C49*100),2)=1,3,2),0),0))))))</f>
        <v>2</v>
      </c>
      <c r="Z49" s="18" t="s">
        <v>3434</v>
      </c>
      <c r="AA49" s="18" t="s">
        <v>420</v>
      </c>
      <c r="AB49" s="28"/>
      <c r="AC49" s="18" t="s">
        <v>3423</v>
      </c>
      <c r="AD49" s="18"/>
      <c r="AE49" s="18"/>
      <c r="AF49" s="18" t="s">
        <v>3437</v>
      </c>
      <c r="AG49" s="18"/>
      <c r="AH49" s="18"/>
      <c r="AI49" s="18" t="s">
        <v>3438</v>
      </c>
    </row>
    <row r="50" spans="1:36" ht="57">
      <c r="A50" s="3" t="s">
        <v>586</v>
      </c>
      <c r="B50" s="18">
        <v>7</v>
      </c>
      <c r="C50" s="3">
        <f t="shared" ca="1" si="0"/>
        <v>0.89322164780321511</v>
      </c>
      <c r="D50" s="3">
        <f t="shared" ca="1" si="32"/>
        <v>2</v>
      </c>
      <c r="E50" s="18" t="s">
        <v>236</v>
      </c>
      <c r="F50" s="18"/>
      <c r="G50" s="18"/>
      <c r="H50" s="18" t="s">
        <v>422</v>
      </c>
      <c r="I50" s="18"/>
      <c r="J50" s="18"/>
      <c r="K50" s="18" t="s">
        <v>65</v>
      </c>
      <c r="L50" s="28" t="s">
        <v>814</v>
      </c>
      <c r="M50" s="18" t="s">
        <v>241</v>
      </c>
      <c r="N50" s="18">
        <f ca="1">IF($D50=1,VLOOKUP(1,INDIRECT(第1問問題レベル,0),IF(MOD(INT($C50*100),2)=1,2,3),0),IF($D50=2,VLOOKUP(2,INDIRECT(第2問問題レベル,0),IF(MOD(INT($C50*100),2)=1,2,3),0),IF($D50=3,VLOOKUP(3,INDIRECT(第3問問題レベル,0),IF(MOD(INT($C50*100),2)=1,2,3),0),IF($D50=4,VLOOKUP(4,INDIRECT(第4問問題レベル,0),IF(MOD(INT($C50*100),2)=1,2,3),0),IF($D50=5,VLOOKUP(5,INDIRECT(第5問問題レベル,0),IF(MOD(INT($C50*100),2)=1,2,3),0),IF($D50=6,VLOOKUP(6,INDIRECT(第6問問題レベル,0),IF(MOD(INT($C50*100),2)=1,2,3),0),0))))))</f>
        <v>12</v>
      </c>
      <c r="O50" s="18" t="s">
        <v>352</v>
      </c>
      <c r="P50" s="18" t="s">
        <v>423</v>
      </c>
      <c r="Q50" s="18"/>
      <c r="R50" s="18"/>
      <c r="S50" s="18" t="s">
        <v>424</v>
      </c>
      <c r="T50" s="28" t="s">
        <v>814</v>
      </c>
      <c r="U50" s="18" t="s">
        <v>3718</v>
      </c>
      <c r="V50" s="18">
        <f t="shared" ca="1" si="35"/>
        <v>7</v>
      </c>
      <c r="W50" s="18" t="s">
        <v>352</v>
      </c>
      <c r="X50" s="18" t="s">
        <v>423</v>
      </c>
      <c r="Y50" s="18"/>
      <c r="Z50" s="18"/>
      <c r="AA50" s="18" t="s">
        <v>424</v>
      </c>
      <c r="AB50" s="28" t="s">
        <v>814</v>
      </c>
      <c r="AC50" s="18" t="s">
        <v>232</v>
      </c>
      <c r="AD50" s="18"/>
      <c r="AE50" s="18"/>
      <c r="AF50" s="18" t="s">
        <v>425</v>
      </c>
      <c r="AG50" s="18"/>
      <c r="AH50" s="18"/>
      <c r="AI50" s="18" t="s">
        <v>426</v>
      </c>
      <c r="AJ50" s="3" t="str">
        <f t="shared" ca="1" si="2"/>
        <v>ちゅうしゃじょうに　くるまが　100だい　とまって　います。/あさ、12だい　の　くるまが　でていきました。/おひるに　7だい　の　くるまが　でていきました。/きょうは、なんだいの　くるまが　でて　いきましたか。</v>
      </c>
    </row>
    <row r="51" spans="1:36" ht="57">
      <c r="A51" s="3" t="s">
        <v>586</v>
      </c>
      <c r="B51" s="18">
        <v>8</v>
      </c>
      <c r="C51" s="3">
        <f t="shared" ca="1" si="0"/>
        <v>0.74030081788210755</v>
      </c>
      <c r="D51" s="3">
        <f t="shared" ca="1" si="32"/>
        <v>4</v>
      </c>
      <c r="E51" s="18" t="s">
        <v>3439</v>
      </c>
      <c r="F51" s="18"/>
      <c r="G51" s="18"/>
      <c r="H51" s="18" t="s">
        <v>3440</v>
      </c>
      <c r="I51" s="18"/>
      <c r="J51" s="18"/>
      <c r="K51" s="18" t="s">
        <v>3441</v>
      </c>
      <c r="L51" s="28"/>
      <c r="M51" s="18" t="s">
        <v>273</v>
      </c>
      <c r="N51" s="18">
        <f ca="1">IF($D51=1,VLOOKUP(1,INDIRECT(第1問問題レベル,0),IF(MOD(INT($C51*100),2)=1,2,3),0),IF($D51=2,VLOOKUP(2,INDIRECT(第2問問題レベル,0),IF(MOD(INT($C51*100),2)=1,2,3),0),IF($D51=3,VLOOKUP(3,INDIRECT(第3問問題レベル,0),IF(MOD(INT($C51*100),2)=1,2,3),0),IF($D51=4,VLOOKUP(4,INDIRECT(第4問問題レベル,0),IF(MOD(INT($C51*100),2)=1,2,3),0),IF($D51=5,VLOOKUP(5,INDIRECT(第5問問題レベル,0),IF(MOD(INT($C51*100),2)=1,2,3),0),IF($D51=6,VLOOKUP(6,INDIRECT(第6問問題レベル,0),IF(MOD(INT($C51*100),2)=1,2,3),0),0))))))</f>
        <v>4</v>
      </c>
      <c r="O51" s="3" t="str">
        <f ca="1">IF(MOD(N51,10)=0,"ぴき",IF(MOD(N51,10)=1,"ぴき",IF(MOD(N51,10)=6,"ぴき",IF(MOD(N51,10)=3,"びき","ひき"))))</f>
        <v>ひき</v>
      </c>
      <c r="P51" s="18" t="s">
        <v>3442</v>
      </c>
      <c r="Q51" s="18"/>
      <c r="R51" s="18"/>
      <c r="S51" s="18" t="s">
        <v>3443</v>
      </c>
      <c r="T51" s="28"/>
      <c r="U51" s="18" t="s">
        <v>3719</v>
      </c>
      <c r="V51" s="18">
        <f t="shared" ca="1" si="35"/>
        <v>8</v>
      </c>
      <c r="W51" s="3" t="str">
        <f ca="1">IF(MOD(V51,10)=0,"ぴき",IF(MOD(V51,10)=1,"ぴき",IF(MOD(V51,10)=6,"ぴき",IF(MOD(V51,10)=3,"びき","ひき"))))</f>
        <v>ひき</v>
      </c>
      <c r="X51" s="18" t="s">
        <v>3442</v>
      </c>
      <c r="Y51" s="18"/>
      <c r="Z51" s="18"/>
      <c r="AA51" s="18" t="s">
        <v>3443</v>
      </c>
      <c r="AB51" s="28"/>
      <c r="AC51" s="18" t="s">
        <v>3394</v>
      </c>
      <c r="AD51" s="18"/>
      <c r="AE51" s="18"/>
      <c r="AF51" s="18" t="s">
        <v>3444</v>
      </c>
      <c r="AG51" s="18"/>
      <c r="AH51" s="18"/>
      <c r="AI51" s="18" t="s">
        <v>3445</v>
      </c>
    </row>
    <row r="52" spans="1:36" ht="42.75">
      <c r="A52" s="3" t="s">
        <v>586</v>
      </c>
      <c r="B52" s="18">
        <v>9</v>
      </c>
      <c r="C52" s="3">
        <f t="shared" ca="1" si="0"/>
        <v>0.24278377776326143</v>
      </c>
      <c r="D52" s="3">
        <f t="shared" ca="1" si="32"/>
        <v>9</v>
      </c>
      <c r="E52" s="18" t="s">
        <v>433</v>
      </c>
      <c r="F52" s="18"/>
      <c r="G52" s="18"/>
      <c r="H52" s="18" t="s">
        <v>434</v>
      </c>
      <c r="I52" s="18"/>
      <c r="J52" s="18"/>
      <c r="K52" s="18" t="s">
        <v>435</v>
      </c>
      <c r="L52" s="28" t="s">
        <v>814</v>
      </c>
      <c r="M52" s="18" t="s">
        <v>256</v>
      </c>
      <c r="N52" s="18"/>
      <c r="O52" s="18"/>
      <c r="P52" s="18" t="s">
        <v>3720</v>
      </c>
      <c r="Q52" s="18">
        <f ca="1">IF($D52=1,VLOOKUP(1,INDIRECT(第1問問題レベル,0),IF(MOD(INT($C52*100),2)=1,2,3),0),IF($D52=2,VLOOKUP(2,INDIRECT(第2問問題レベル,0),IF(MOD(INT($C52*100),2)=1,2,3),0),IF($D52=3,VLOOKUP(3,INDIRECT(第3問問題レベル,0),IF(MOD(INT($C52*100),2)=1,2,3),0),IF($D52=4,VLOOKUP(4,INDIRECT(第4問問題レベル,0),IF(MOD(INT($C52*100),2)=1,2,3),0),IF($D52=5,VLOOKUP(5,INDIRECT(第5問問題レベル,0),IF(MOD(INT($C52*100),2)=1,2,3),0),IF($D52=6,VLOOKUP(6,INDIRECT(第6問問題レベル,0),IF(MOD(INT($C52*100),2)=1,2,3),0),0))))))</f>
        <v>0</v>
      </c>
      <c r="R52" s="18" t="s">
        <v>342</v>
      </c>
      <c r="S52" s="18" t="s">
        <v>33</v>
      </c>
      <c r="T52" s="28" t="s">
        <v>814</v>
      </c>
      <c r="U52" s="18" t="s">
        <v>232</v>
      </c>
      <c r="V52" s="18">
        <f t="shared" ca="1" si="35"/>
        <v>0</v>
      </c>
      <c r="W52" s="18" t="s">
        <v>342</v>
      </c>
      <c r="X52" s="18" t="s">
        <v>33</v>
      </c>
      <c r="Y52" s="18"/>
      <c r="Z52" s="18"/>
      <c r="AA52" s="18"/>
      <c r="AB52" s="28" t="s">
        <v>814</v>
      </c>
      <c r="AC52" s="18" t="s">
        <v>3446</v>
      </c>
      <c r="AD52" s="18"/>
      <c r="AE52" s="18"/>
      <c r="AF52" s="18" t="s">
        <v>436</v>
      </c>
      <c r="AG52" s="18"/>
      <c r="AH52" s="18"/>
      <c r="AI52" s="18" t="s">
        <v>437</v>
      </c>
      <c r="AJ52" s="3" t="str">
        <f t="shared" ca="1" si="2"/>
        <v>ことしは、かきのきに　かきが　100こ　できました。/きのうは、　かきを　0こ　とりました。/きょうは、0こ　とりました。/きのうときょうで　なんこの　かきを　とりましたか。</v>
      </c>
    </row>
    <row r="53" spans="1:36" ht="42.75">
      <c r="A53" s="3" t="s">
        <v>586</v>
      </c>
      <c r="B53" s="18">
        <v>10</v>
      </c>
      <c r="C53" s="3">
        <f t="shared" ca="1" si="0"/>
        <v>0.89238068677251636</v>
      </c>
      <c r="D53" s="3">
        <f t="shared" ca="1" si="32"/>
        <v>3</v>
      </c>
      <c r="E53" s="18" t="s">
        <v>438</v>
      </c>
      <c r="F53" s="18"/>
      <c r="G53" s="18"/>
      <c r="H53" s="18" t="s">
        <v>439</v>
      </c>
      <c r="I53" s="18"/>
      <c r="J53" s="18"/>
      <c r="K53" s="18" t="s">
        <v>440</v>
      </c>
      <c r="L53" s="28" t="s">
        <v>814</v>
      </c>
      <c r="M53" s="18" t="s">
        <v>256</v>
      </c>
      <c r="N53" s="18">
        <f ca="1">IF($D53=1,VLOOKUP(1,INDIRECT(第1問問題レベル,0),IF(MOD(INT($C53*100),2)=1,2,3),0),IF($D53=2,VLOOKUP(2,INDIRECT(第2問問題レベル,0),IF(MOD(INT($C53*100),2)=1,2,3),0),IF($D53=3,VLOOKUP(3,INDIRECT(第3問問題レベル,0),IF(MOD(INT($C53*100),2)=1,2,3),0),IF($D53=4,VLOOKUP(4,INDIRECT(第4問問題レベル,0),IF(MOD(INT($C53*100),2)=1,2,3),0),IF($D53=5,VLOOKUP(5,INDIRECT(第5問問題レベル,0),IF(MOD(INT($C53*100),2)=1,2,3),0),IF($D53=6,VLOOKUP(6,INDIRECT(第6問問題レベル,0),IF(MOD(INT($C53*100),2)=1,2,3),0),0))))))</f>
        <v>9</v>
      </c>
      <c r="O53" s="3" t="str">
        <f ca="1">IF(MOD(N53,10)=0,"ぴき",IF(MOD(N53,10)=1,"ぴき",IF(MOD(N53,10)=6,"ぴき",IF(MOD(N53,10)=3,"びき","ひき"))))</f>
        <v>ひき</v>
      </c>
      <c r="P53" s="18" t="s">
        <v>2695</v>
      </c>
      <c r="Q53" s="18"/>
      <c r="R53" s="18"/>
      <c r="S53" s="18" t="s">
        <v>441</v>
      </c>
      <c r="T53" s="28" t="s">
        <v>814</v>
      </c>
      <c r="U53" s="18" t="s">
        <v>3598</v>
      </c>
      <c r="V53" s="18">
        <f t="shared" ca="1" si="35"/>
        <v>3</v>
      </c>
      <c r="W53" s="3" t="str">
        <f ca="1">IF(MOD(V53,10)=0,"ぴき",IF(MOD(V53,10)=1,"ぴき",IF(MOD(V53,10)=6,"ぴき",IF(MOD(V53,10)=3,"びき","ひき"))))</f>
        <v>びき</v>
      </c>
      <c r="X53" s="18" t="s">
        <v>2696</v>
      </c>
      <c r="Y53" s="18"/>
      <c r="Z53" s="18"/>
      <c r="AA53" s="18" t="s">
        <v>441</v>
      </c>
      <c r="AB53" s="28" t="s">
        <v>814</v>
      </c>
      <c r="AC53" s="18" t="s">
        <v>3446</v>
      </c>
      <c r="AD53" s="18"/>
      <c r="AE53" s="18"/>
      <c r="AF53" s="18" t="s">
        <v>442</v>
      </c>
      <c r="AG53" s="18"/>
      <c r="AH53" s="18"/>
      <c r="AI53" s="18" t="s">
        <v>443</v>
      </c>
      <c r="AJ53" s="3" t="str">
        <f t="shared" ca="1" si="2"/>
        <v>モンシロチョウのようちゅうを　かっています。/きのうは、9ひきが　ちょうに　なってとんで　いきました。/きょうは　3びきが　ちょうに　なってとんで　いきました。/きのうときょうで　なんびきがとんで　いきましたか。</v>
      </c>
    </row>
    <row r="54" spans="1:36" ht="57">
      <c r="A54" s="3" t="s">
        <v>586</v>
      </c>
      <c r="B54" s="18">
        <v>11</v>
      </c>
      <c r="C54" s="3">
        <f t="shared" ca="1" si="0"/>
        <v>4.7626764837256363E-3</v>
      </c>
      <c r="D54" s="3">
        <f t="shared" ca="1" si="32"/>
        <v>11</v>
      </c>
      <c r="E54" s="18" t="s">
        <v>3447</v>
      </c>
      <c r="F54" s="18"/>
      <c r="G54" s="18"/>
      <c r="H54" s="18" t="s">
        <v>3448</v>
      </c>
      <c r="I54" s="18"/>
      <c r="J54" s="18"/>
      <c r="K54" s="18"/>
      <c r="L54" s="18"/>
      <c r="M54" s="18" t="s">
        <v>3721</v>
      </c>
      <c r="N54" s="18">
        <f ca="1">IF($D54=1,VLOOKUP(1,INDIRECT(第1問問題レベル,0),IF(MOD(INT($C54*100),2)=1,2,3),0),IF($D54=2,VLOOKUP(2,INDIRECT(第2問問題レベル,0),IF(MOD(INT($C54*100),2)=1,2,3),0),IF($D54=3,VLOOKUP(3,INDIRECT(第3問問題レベル,0),IF(MOD(INT($C54*100),2)=1,2,3),0),IF($D54=4,VLOOKUP(4,INDIRECT(第4問問題レベル,0),IF(MOD(INT($C54*100),2)=1,2,3),0),IF($D54=5,VLOOKUP(5,INDIRECT(第5問問題レベル,0),IF(MOD(INT($C54*100),2)=1,2,3),0),IF($D54=6,VLOOKUP(6,INDIRECT(第6問問題レベル,0),IF(MOD(INT($C54*100),2)=1,2,3),0),0))))))</f>
        <v>0</v>
      </c>
      <c r="O54" s="18" t="s">
        <v>3405</v>
      </c>
      <c r="P54" s="18" t="s">
        <v>3449</v>
      </c>
      <c r="Q54" s="18"/>
      <c r="R54" s="18"/>
      <c r="S54" s="18"/>
      <c r="T54" s="18"/>
      <c r="U54" s="18" t="s">
        <v>3450</v>
      </c>
      <c r="V54" s="18"/>
      <c r="W54" s="18"/>
      <c r="X54" s="18" t="s">
        <v>3722</v>
      </c>
      <c r="Y54" s="18">
        <f t="shared" ref="Y54" ca="1" si="37">IF($D54=1,VLOOKUP(1,INDIRECT(第1問問題レベル,0),IF(MOD(INT($C54*100),2)=1,3,2),0),IF($D54=2,VLOOKUP(2,INDIRECT(第2問問題レベル,0),IF(MOD(INT($C54*100),2)=1,3,2),0),IF($D54=3,VLOOKUP(3,INDIRECT(第3問問題レベル,0),IF(MOD(INT($C54*100),2)=1,3,2),0),IF($D54=4,VLOOKUP(4,INDIRECT(第4問問題レベル,0),IF(MOD(INT($C54*100),2)=1,3,2),0),IF($D54=5,VLOOKUP(5,INDIRECT(第5問問題レベル,0),IF(MOD(INT($C54*100),2)=1,3,2),0),IF($D54=6,VLOOKUP(6,INDIRECT(第6問問題レベル,0),IF(MOD(INT($C54*100),2)=1,3,2),0),0))))))</f>
        <v>0</v>
      </c>
      <c r="Z54" s="18" t="s">
        <v>3405</v>
      </c>
      <c r="AA54" s="18" t="s">
        <v>3451</v>
      </c>
      <c r="AB54" s="18"/>
      <c r="AC54" s="18" t="s">
        <v>3406</v>
      </c>
      <c r="AD54" s="18"/>
      <c r="AE54" s="18"/>
      <c r="AF54" s="18" t="s">
        <v>3452</v>
      </c>
      <c r="AG54" s="18"/>
      <c r="AH54" s="18"/>
      <c r="AI54" s="18" t="s">
        <v>3453</v>
      </c>
    </row>
    <row r="55" spans="1:36">
      <c r="B55" s="18"/>
      <c r="E55" s="18"/>
      <c r="F55" s="18"/>
      <c r="G55" s="18"/>
      <c r="I55" s="18"/>
      <c r="J55" s="18"/>
      <c r="K55" s="18"/>
      <c r="L55" s="18"/>
      <c r="M55" s="18"/>
      <c r="N55" s="18"/>
      <c r="O55" s="18"/>
      <c r="Q55" s="18"/>
      <c r="R55" s="18"/>
      <c r="S55" s="18"/>
      <c r="T55" s="18"/>
      <c r="U55" s="18"/>
      <c r="V55" s="18"/>
      <c r="W55" s="18"/>
      <c r="Y55" s="18"/>
      <c r="Z55" s="18"/>
      <c r="AA55" s="18"/>
      <c r="AB55" s="18"/>
      <c r="AC55" s="18"/>
      <c r="AD55" s="18"/>
      <c r="AE55" s="18"/>
      <c r="AF55" s="18"/>
      <c r="AG55" s="18"/>
      <c r="AH55" s="18"/>
      <c r="AI55" s="18"/>
    </row>
    <row r="56" spans="1:36">
      <c r="B56" s="18"/>
      <c r="E56" s="18"/>
      <c r="F56" s="18"/>
      <c r="G56" s="18"/>
      <c r="I56" s="18"/>
      <c r="J56" s="18"/>
      <c r="K56" s="18"/>
      <c r="L56" s="18"/>
      <c r="M56" s="18"/>
      <c r="N56" s="18"/>
      <c r="O56" s="18"/>
      <c r="Q56" s="18"/>
      <c r="R56" s="18"/>
      <c r="S56" s="18"/>
      <c r="T56" s="18"/>
      <c r="U56" s="18"/>
      <c r="V56" s="18"/>
      <c r="W56" s="18"/>
      <c r="Y56" s="18"/>
      <c r="Z56" s="18"/>
      <c r="AA56" s="18"/>
      <c r="AB56" s="18"/>
      <c r="AC56" s="18"/>
      <c r="AD56" s="18"/>
      <c r="AE56" s="18"/>
      <c r="AF56" s="18"/>
      <c r="AG56" s="18"/>
      <c r="AH56" s="18"/>
      <c r="AI56" s="18"/>
    </row>
    <row r="57" spans="1:36">
      <c r="B57" s="18"/>
      <c r="E57" s="18"/>
      <c r="F57" s="18"/>
      <c r="G57" s="18"/>
      <c r="I57" s="18"/>
      <c r="J57" s="18"/>
      <c r="K57" s="18"/>
      <c r="L57" s="18"/>
      <c r="M57" s="18"/>
      <c r="N57" s="18"/>
      <c r="O57" s="18"/>
      <c r="Q57" s="18"/>
      <c r="R57" s="18"/>
      <c r="S57" s="18"/>
      <c r="T57" s="18"/>
      <c r="U57" s="18"/>
      <c r="V57" s="18"/>
      <c r="W57" s="18"/>
      <c r="Y57" s="18"/>
      <c r="Z57" s="18"/>
      <c r="AA57" s="18"/>
      <c r="AB57" s="18"/>
      <c r="AC57" s="18"/>
      <c r="AD57" s="18"/>
      <c r="AE57" s="18"/>
      <c r="AF57" s="18"/>
      <c r="AG57" s="18"/>
      <c r="AH57" s="18"/>
      <c r="AI57" s="18"/>
    </row>
    <row r="58" spans="1:36">
      <c r="B58" s="18"/>
      <c r="E58" s="18"/>
      <c r="F58" s="18"/>
      <c r="G58" s="18"/>
      <c r="I58" s="18"/>
      <c r="J58" s="18"/>
      <c r="K58" s="18"/>
      <c r="L58" s="18"/>
      <c r="M58" s="18"/>
      <c r="N58" s="18"/>
      <c r="O58" s="18"/>
      <c r="Q58" s="18"/>
      <c r="R58" s="18"/>
      <c r="S58" s="18"/>
      <c r="T58" s="18"/>
      <c r="U58" s="18"/>
      <c r="V58" s="18"/>
      <c r="W58" s="18"/>
      <c r="Y58" s="18"/>
      <c r="Z58" s="18"/>
      <c r="AA58" s="18"/>
      <c r="AB58" s="18"/>
      <c r="AC58" s="18"/>
      <c r="AD58" s="18"/>
      <c r="AE58" s="18"/>
      <c r="AF58" s="18"/>
      <c r="AG58" s="18"/>
      <c r="AH58" s="18"/>
      <c r="AI58" s="18"/>
    </row>
    <row r="59" spans="1:36">
      <c r="B59" s="18"/>
      <c r="E59" s="18"/>
      <c r="F59" s="18"/>
      <c r="G59" s="18"/>
      <c r="I59" s="18"/>
      <c r="J59" s="18"/>
      <c r="K59" s="18"/>
      <c r="L59" s="18"/>
      <c r="M59" s="18"/>
      <c r="N59" s="18"/>
      <c r="O59" s="18"/>
      <c r="Q59" s="18"/>
      <c r="R59" s="18"/>
      <c r="S59" s="18"/>
      <c r="T59" s="18"/>
      <c r="U59" s="18"/>
      <c r="V59" s="18"/>
      <c r="W59" s="18"/>
      <c r="Y59" s="18"/>
      <c r="Z59" s="18"/>
      <c r="AA59" s="18"/>
      <c r="AB59" s="18"/>
      <c r="AC59" s="18"/>
      <c r="AD59" s="18"/>
      <c r="AE59" s="18"/>
      <c r="AF59" s="18"/>
      <c r="AG59" s="18"/>
      <c r="AH59" s="18"/>
      <c r="AI59" s="18"/>
    </row>
    <row r="60" spans="1:36">
      <c r="E60" s="18"/>
      <c r="F60" s="18"/>
      <c r="G60" s="18"/>
      <c r="H60" s="18"/>
      <c r="I60" s="18"/>
      <c r="J60" s="18"/>
      <c r="K60" s="18"/>
      <c r="L60" s="18"/>
      <c r="M60" s="18"/>
      <c r="N60" s="18"/>
      <c r="O60" s="18"/>
      <c r="Q60" s="18"/>
      <c r="R60" s="18"/>
      <c r="S60" s="18"/>
      <c r="T60" s="18"/>
      <c r="U60" s="18"/>
      <c r="V60" s="18"/>
      <c r="W60" s="18"/>
      <c r="X60" s="18"/>
      <c r="Y60" s="18"/>
      <c r="Z60" s="18"/>
      <c r="AA60" s="18"/>
      <c r="AB60" s="18"/>
      <c r="AC60" s="18"/>
      <c r="AD60" s="18"/>
      <c r="AE60" s="18"/>
      <c r="AF60" s="18"/>
      <c r="AG60" s="18"/>
      <c r="AH60" s="18"/>
      <c r="AI60" s="18"/>
    </row>
    <row r="63" spans="1:36">
      <c r="E63" s="3" t="s">
        <v>162</v>
      </c>
    </row>
    <row r="64" spans="1:36">
      <c r="E64" s="3" t="s">
        <v>163</v>
      </c>
    </row>
    <row r="65" spans="5:5">
      <c r="E65" s="3" t="s">
        <v>164</v>
      </c>
    </row>
    <row r="66" spans="5:5">
      <c r="E66" s="3" t="s">
        <v>165</v>
      </c>
    </row>
    <row r="67" spans="5:5">
      <c r="E67" s="3" t="s">
        <v>166</v>
      </c>
    </row>
    <row r="68" spans="5:5">
      <c r="E68" s="3" t="s">
        <v>167</v>
      </c>
    </row>
    <row r="69" spans="5:5">
      <c r="E69" s="3" t="s">
        <v>168</v>
      </c>
    </row>
    <row r="70" spans="5:5">
      <c r="E70" s="3" t="s">
        <v>169</v>
      </c>
    </row>
    <row r="71" spans="5:5">
      <c r="E71" s="3" t="s">
        <v>170</v>
      </c>
    </row>
    <row r="72" spans="5:5">
      <c r="E72" s="3" t="s">
        <v>172</v>
      </c>
    </row>
    <row r="73" spans="5:5">
      <c r="E73" s="3" t="s">
        <v>173</v>
      </c>
    </row>
    <row r="74" spans="5:5">
      <c r="E74" s="3" t="s">
        <v>174</v>
      </c>
    </row>
    <row r="75" spans="5:5">
      <c r="E75" s="3" t="s">
        <v>176</v>
      </c>
    </row>
    <row r="76" spans="5:5">
      <c r="E76" s="3" t="s">
        <v>177</v>
      </c>
    </row>
    <row r="77" spans="5:5">
      <c r="E77" s="3" t="s">
        <v>178</v>
      </c>
    </row>
    <row r="78" spans="5:5">
      <c r="E78" s="3" t="s">
        <v>179</v>
      </c>
    </row>
    <row r="79" spans="5:5">
      <c r="E79" s="3" t="s">
        <v>180</v>
      </c>
    </row>
    <row r="80" spans="5:5">
      <c r="E80" s="3" t="s">
        <v>182</v>
      </c>
    </row>
    <row r="81" spans="5:5">
      <c r="E81" s="3" t="s">
        <v>183</v>
      </c>
    </row>
    <row r="82" spans="5:5">
      <c r="E82" s="3" t="s">
        <v>184</v>
      </c>
    </row>
    <row r="83" spans="5:5">
      <c r="E83" s="3" t="s">
        <v>185</v>
      </c>
    </row>
    <row r="84" spans="5:5">
      <c r="E84" s="3" t="s">
        <v>186</v>
      </c>
    </row>
    <row r="85" spans="5:5">
      <c r="E85" s="3" t="s">
        <v>187</v>
      </c>
    </row>
    <row r="86" spans="5:5">
      <c r="E86" s="3" t="s">
        <v>147</v>
      </c>
    </row>
    <row r="87" spans="5:5">
      <c r="E87" s="3" t="s">
        <v>148</v>
      </c>
    </row>
    <row r="88" spans="5:5">
      <c r="E88" s="3" t="s">
        <v>149</v>
      </c>
    </row>
    <row r="89" spans="5:5">
      <c r="E89" s="3" t="s">
        <v>150</v>
      </c>
    </row>
    <row r="90" spans="5:5">
      <c r="E90" s="3" t="s">
        <v>151</v>
      </c>
    </row>
    <row r="91" spans="5:5">
      <c r="E91" s="3" t="s">
        <v>152</v>
      </c>
    </row>
    <row r="92" spans="5:5">
      <c r="E92" s="3" t="s">
        <v>153</v>
      </c>
    </row>
    <row r="93" spans="5:5">
      <c r="E93" s="3" t="s">
        <v>175</v>
      </c>
    </row>
    <row r="94" spans="5:5">
      <c r="E94" s="3" t="s">
        <v>154</v>
      </c>
    </row>
    <row r="95" spans="5:5">
      <c r="E95" s="3" t="s">
        <v>159</v>
      </c>
    </row>
    <row r="96" spans="5:5">
      <c r="E96" s="3" t="s">
        <v>171</v>
      </c>
    </row>
    <row r="97" spans="5:5">
      <c r="E97" s="3" t="s">
        <v>181</v>
      </c>
    </row>
    <row r="98" spans="5:5">
      <c r="E98" s="3" t="s">
        <v>155</v>
      </c>
    </row>
    <row r="99" spans="5:5">
      <c r="E99" s="3" t="s">
        <v>156</v>
      </c>
    </row>
    <row r="100" spans="5:5">
      <c r="E100" s="3" t="s">
        <v>157</v>
      </c>
    </row>
    <row r="101" spans="5:5">
      <c r="E101" s="3" t="s">
        <v>158</v>
      </c>
    </row>
    <row r="102" spans="5:5">
      <c r="E102" s="3" t="s">
        <v>160</v>
      </c>
    </row>
    <row r="103" spans="5:5">
      <c r="E103" s="3" t="s">
        <v>161</v>
      </c>
    </row>
    <row r="105" spans="5:5">
      <c r="E105" s="3" t="s">
        <v>234</v>
      </c>
    </row>
    <row r="106" spans="5:5">
      <c r="E106" s="3" t="s">
        <v>235</v>
      </c>
    </row>
  </sheetData>
  <sortState xmlns:xlrd2="http://schemas.microsoft.com/office/spreadsheetml/2017/richdata2" ref="A3:AJ32">
    <sortCondition ref="A3:A32"/>
    <sortCondition ref="B3:B32"/>
  </sortState>
  <phoneticPr fontId="1"/>
  <pageMargins left="0.25" right="0.25" top="0.75" bottom="0.75" header="0.3" footer="0.3"/>
  <pageSetup paperSize="9" scale="8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100"/>
  <sheetViews>
    <sheetView workbookViewId="0">
      <pane ySplit="2" topLeftCell="A24" activePane="bottomLeft" state="frozen"/>
      <selection pane="bottomLeft" sqref="A1:XFD1048576"/>
    </sheetView>
  </sheetViews>
  <sheetFormatPr defaultRowHeight="12.75"/>
  <cols>
    <col min="2" max="2" width="3.46484375" bestFit="1" customWidth="1"/>
    <col min="4" max="4" width="3.46484375" bestFit="1" customWidth="1"/>
    <col min="5" max="5" width="9" customWidth="1"/>
    <col min="6" max="7" width="4" customWidth="1"/>
    <col min="8" max="8" width="9" customWidth="1"/>
    <col min="9" max="10" width="4" customWidth="1"/>
    <col min="11" max="11" width="9" customWidth="1"/>
    <col min="12" max="12" width="2.46484375" customWidth="1"/>
    <col min="13" max="13" width="9" customWidth="1"/>
    <col min="14" max="15" width="4" customWidth="1"/>
    <col min="16" max="16" width="9" customWidth="1"/>
    <col min="17" max="18" width="4" customWidth="1"/>
    <col min="19" max="19" width="9" customWidth="1"/>
    <col min="20" max="20" width="2.46484375" customWidth="1"/>
    <col min="21" max="21" width="9" customWidth="1"/>
    <col min="22" max="23" width="4" customWidth="1"/>
    <col min="24" max="24" width="9" customWidth="1"/>
    <col min="25" max="26" width="4" customWidth="1"/>
    <col min="27" max="27" width="9" customWidth="1"/>
    <col min="28" max="28" width="2.46484375" customWidth="1"/>
    <col min="29" max="29" width="9" customWidth="1"/>
    <col min="30" max="31" width="4" customWidth="1"/>
    <col min="32" max="32" width="9" customWidth="1"/>
    <col min="33" max="34" width="4" customWidth="1"/>
    <col min="35" max="35" width="9" customWidth="1"/>
  </cols>
  <sheetData>
    <row r="1" spans="1:36">
      <c r="A1" t="s">
        <v>4</v>
      </c>
      <c r="D1">
        <v>1</v>
      </c>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t="s">
        <v>4</v>
      </c>
    </row>
    <row r="2" spans="1:36" ht="25.5">
      <c r="E2" s="1" t="s">
        <v>315</v>
      </c>
      <c r="F2" s="1" t="s">
        <v>316</v>
      </c>
      <c r="G2" s="1" t="s">
        <v>317</v>
      </c>
      <c r="H2" s="1" t="s">
        <v>318</v>
      </c>
      <c r="I2" s="1" t="s">
        <v>319</v>
      </c>
      <c r="J2" s="1" t="s">
        <v>320</v>
      </c>
      <c r="K2" s="1" t="s">
        <v>321</v>
      </c>
      <c r="L2" s="1"/>
      <c r="M2" s="1" t="s">
        <v>314</v>
      </c>
      <c r="N2" s="1" t="s">
        <v>322</v>
      </c>
      <c r="O2" s="1" t="s">
        <v>323</v>
      </c>
      <c r="P2" s="1" t="s">
        <v>324</v>
      </c>
      <c r="Q2" s="1" t="s">
        <v>326</v>
      </c>
      <c r="R2" s="1" t="s">
        <v>325</v>
      </c>
      <c r="S2" s="1" t="s">
        <v>327</v>
      </c>
      <c r="T2" s="1"/>
      <c r="U2" s="1" t="s">
        <v>328</v>
      </c>
      <c r="V2" s="1" t="s">
        <v>329</v>
      </c>
      <c r="W2" s="1" t="s">
        <v>330</v>
      </c>
      <c r="X2" s="1" t="s">
        <v>331</v>
      </c>
      <c r="Y2" s="1" t="s">
        <v>332</v>
      </c>
      <c r="Z2" s="1" t="s">
        <v>333</v>
      </c>
      <c r="AA2" s="1" t="s">
        <v>334</v>
      </c>
      <c r="AB2" s="1"/>
      <c r="AC2" s="1" t="s">
        <v>335</v>
      </c>
      <c r="AD2" s="1" t="s">
        <v>336</v>
      </c>
      <c r="AE2" s="1" t="s">
        <v>337</v>
      </c>
      <c r="AF2" s="1" t="s">
        <v>338</v>
      </c>
      <c r="AG2" s="1" t="s">
        <v>339</v>
      </c>
      <c r="AH2" s="1" t="s">
        <v>340</v>
      </c>
      <c r="AI2" s="1" t="s">
        <v>341</v>
      </c>
    </row>
    <row r="3" spans="1:36" ht="25.5">
      <c r="A3" t="s">
        <v>258</v>
      </c>
      <c r="B3">
        <v>1</v>
      </c>
      <c r="C3">
        <f ca="1">RAND()</f>
        <v>0.92455111507079302</v>
      </c>
      <c r="D3">
        <f ca="1">RANK(C3,C$3:C$16,0)</f>
        <v>5</v>
      </c>
      <c r="E3" s="1" t="s">
        <v>3582</v>
      </c>
      <c r="F3" s="1">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2</v>
      </c>
      <c r="G3" s="1" t="s">
        <v>446</v>
      </c>
      <c r="H3" s="1" t="s">
        <v>55</v>
      </c>
      <c r="I3" s="1"/>
      <c r="J3" s="1"/>
      <c r="K3" s="1"/>
      <c r="L3" s="2" t="s">
        <v>814</v>
      </c>
      <c r="M3" s="1" t="s">
        <v>298</v>
      </c>
      <c r="N3" s="1"/>
      <c r="O3" s="1"/>
      <c r="P3" s="1" t="s">
        <v>3723</v>
      </c>
      <c r="Q3" s="1">
        <f t="shared" ref="Q3:Q11" ca="1" si="0">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6</v>
      </c>
      <c r="R3" s="1" t="s">
        <v>446</v>
      </c>
      <c r="S3" s="1" t="s">
        <v>246</v>
      </c>
      <c r="T3" s="2" t="s">
        <v>814</v>
      </c>
      <c r="U3" s="1" t="s">
        <v>298</v>
      </c>
      <c r="V3" s="1"/>
      <c r="W3" s="1"/>
      <c r="X3" s="1" t="s">
        <v>447</v>
      </c>
      <c r="Y3" s="1"/>
      <c r="Z3" s="1"/>
      <c r="AA3" s="1" t="s">
        <v>448</v>
      </c>
      <c r="AB3" s="2" t="s">
        <v>814</v>
      </c>
      <c r="AC3" s="1"/>
      <c r="AD3" s="1"/>
      <c r="AE3" s="1"/>
      <c r="AF3" s="1"/>
      <c r="AG3" s="1"/>
      <c r="AH3" s="1"/>
      <c r="AI3" s="1"/>
      <c r="AJ3" t="str">
        <f t="shared" ref="AJ3:AJ31" ca="1" si="1">E3&amp;F3&amp;G3&amp;H3&amp;I3&amp;J3&amp;K3&amp;L3&amp;M3&amp;N3&amp;O3&amp;P3&amp;Q3&amp;R3&amp;S3&amp;T3&amp;U3&amp;V3&amp;W3&amp;X3&amp;Y3&amp;Z3&amp;AA3&amp;AB3&amp;AC3&amp;AD3&amp;AE3&amp;AF3&amp;AG3&amp;AH3&amp;AI3</f>
        <v>りんごが　2こ　あります。/みかんは、りんごより　6こおおいです。/みかんは、いくつ　あるでしょう。/</v>
      </c>
    </row>
    <row r="4" spans="1:36" s="1" customFormat="1" ht="38.25">
      <c r="A4" t="s">
        <v>258</v>
      </c>
      <c r="B4" s="1">
        <v>2</v>
      </c>
      <c r="C4">
        <f t="shared" ref="C4:C16" ca="1" si="2">RAND()</f>
        <v>0.78638708828106851</v>
      </c>
      <c r="D4">
        <f t="shared" ref="D4:D16" ca="1" si="3">RANK(C4,C$3:C$16,0)</f>
        <v>10</v>
      </c>
      <c r="E4" s="1" t="s">
        <v>449</v>
      </c>
      <c r="H4" s="1" t="s">
        <v>3724</v>
      </c>
      <c r="I4" s="1">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0</v>
      </c>
      <c r="J4" s="1" t="s">
        <v>446</v>
      </c>
      <c r="K4" s="1" t="s">
        <v>451</v>
      </c>
      <c r="L4" s="2" t="s">
        <v>814</v>
      </c>
      <c r="M4" s="1" t="s">
        <v>452</v>
      </c>
      <c r="P4" s="1" t="s">
        <v>3725</v>
      </c>
      <c r="Q4" s="1">
        <f t="shared" ca="1" si="0"/>
        <v>0</v>
      </c>
      <c r="R4" s="1" t="s">
        <v>446</v>
      </c>
      <c r="S4" s="1" t="s">
        <v>248</v>
      </c>
      <c r="T4" s="2" t="s">
        <v>814</v>
      </c>
      <c r="U4" s="1" t="s">
        <v>299</v>
      </c>
      <c r="X4" s="1" t="s">
        <v>450</v>
      </c>
      <c r="AA4" s="1" t="s">
        <v>2660</v>
      </c>
      <c r="AB4" s="2" t="s">
        <v>814</v>
      </c>
      <c r="AJ4" t="str">
        <f t="shared" ca="1" si="1"/>
        <v>とおるくんは、どんぐりを　0こ　もっています。/きよしくんは、とおるくんより　0こおおく　もっています。/きよしくんは、どんぐりを　なんこ　もっていますか。/</v>
      </c>
    </row>
    <row r="5" spans="1:36" s="1" customFormat="1" ht="25.5">
      <c r="A5" t="s">
        <v>258</v>
      </c>
      <c r="B5" s="1">
        <v>3</v>
      </c>
      <c r="C5">
        <f t="shared" ca="1" si="2"/>
        <v>0.99596027285630906</v>
      </c>
      <c r="D5">
        <f t="shared" ca="1" si="3"/>
        <v>1</v>
      </c>
      <c r="E5" s="1" t="s">
        <v>3726</v>
      </c>
      <c r="F5" s="1">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19</v>
      </c>
      <c r="G5" s="1" t="s">
        <v>453</v>
      </c>
      <c r="H5" s="1" t="s">
        <v>454</v>
      </c>
      <c r="L5" s="2" t="s">
        <v>814</v>
      </c>
      <c r="M5" s="1" t="s">
        <v>455</v>
      </c>
      <c r="P5" s="1" t="s">
        <v>3727</v>
      </c>
      <c r="Q5" s="1">
        <f t="shared" ca="1" si="0"/>
        <v>1</v>
      </c>
      <c r="R5" s="1" t="s">
        <v>453</v>
      </c>
      <c r="S5" s="1" t="s">
        <v>456</v>
      </c>
      <c r="T5" s="2" t="s">
        <v>814</v>
      </c>
      <c r="U5" s="1" t="s">
        <v>455</v>
      </c>
      <c r="X5" s="1" t="s">
        <v>457</v>
      </c>
      <c r="AA5" s="1" t="s">
        <v>458</v>
      </c>
      <c r="AB5" s="2" t="s">
        <v>814</v>
      </c>
      <c r="AJ5" t="str">
        <f t="shared" ca="1" si="1"/>
        <v>うしが　19とういます。/ブタは、うしより　1とう　おおいです。/ブタは、なんとう　いますか。/</v>
      </c>
    </row>
    <row r="6" spans="1:36" s="1" customFormat="1" ht="25.5">
      <c r="A6" t="s">
        <v>258</v>
      </c>
      <c r="B6" s="1">
        <v>4</v>
      </c>
      <c r="C6">
        <f t="shared" ca="1" si="2"/>
        <v>0.86780128394747758</v>
      </c>
      <c r="D6">
        <f t="shared" ca="1" si="3"/>
        <v>8</v>
      </c>
      <c r="E6" s="1" t="s">
        <v>459</v>
      </c>
      <c r="H6" s="1" t="s">
        <v>3728</v>
      </c>
      <c r="I6" s="1">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0</v>
      </c>
      <c r="J6" t="str">
        <f ca="1">IF(MOD(I6,10)=0,"ぴき",IF(MOD(I6,10)=1,"ぴき",IF(MOD(I6,10)=6,"ぴき",IF(MOD(I6,10)=3,"びき","ひき"))))</f>
        <v>ぴき</v>
      </c>
      <c r="K6" s="1" t="s">
        <v>461</v>
      </c>
      <c r="L6" s="2" t="s">
        <v>814</v>
      </c>
      <c r="M6" s="1" t="s">
        <v>460</v>
      </c>
      <c r="P6" s="1" t="s">
        <v>3729</v>
      </c>
      <c r="Q6" s="1">
        <f t="shared" ca="1" si="0"/>
        <v>0</v>
      </c>
      <c r="R6" t="str">
        <f ca="1">IF(MOD(Q6,10)=0,"ぴき",IF(MOD(Q6,10)=1,"ぴき",IF(MOD(Q6,10)=6,"ぴき",IF(MOD(Q6,10)=3,"びき","ひき"))))</f>
        <v>ぴき</v>
      </c>
      <c r="S6" s="1" t="s">
        <v>462</v>
      </c>
      <c r="T6" s="2" t="s">
        <v>814</v>
      </c>
      <c r="U6" s="1" t="s">
        <v>460</v>
      </c>
      <c r="X6" s="1" t="s">
        <v>463</v>
      </c>
      <c r="AA6" s="1" t="s">
        <v>458</v>
      </c>
      <c r="AB6" s="2" t="s">
        <v>814</v>
      </c>
      <c r="AJ6" t="str">
        <f t="shared" ca="1" si="1"/>
        <v>にわに　かたつむりが　0ぴき　います。/ちょうちょは、かたつむりより　0ぴき　おおいです。/ちょうちょは、なんびき　いますか。/</v>
      </c>
    </row>
    <row r="7" spans="1:36" s="1" customFormat="1" ht="38.25">
      <c r="A7" t="s">
        <v>258</v>
      </c>
      <c r="B7" s="1">
        <v>5</v>
      </c>
      <c r="C7">
        <f t="shared" ca="1" si="2"/>
        <v>0.63430185667605399</v>
      </c>
      <c r="D7">
        <f t="shared" ca="1" si="3"/>
        <v>13</v>
      </c>
      <c r="E7" s="1" t="s">
        <v>3730</v>
      </c>
      <c r="F7" s="1">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G7" s="1" t="s">
        <v>249</v>
      </c>
      <c r="K7" s="1" t="s">
        <v>244</v>
      </c>
      <c r="L7" s="2" t="s">
        <v>814</v>
      </c>
      <c r="M7" s="1" t="s">
        <v>464</v>
      </c>
      <c r="P7" s="1" t="s">
        <v>3731</v>
      </c>
      <c r="Q7" s="1">
        <f t="shared" ca="1" si="0"/>
        <v>0</v>
      </c>
      <c r="R7" s="1" t="s">
        <v>465</v>
      </c>
      <c r="S7" s="1" t="s">
        <v>462</v>
      </c>
      <c r="T7" s="2" t="s">
        <v>814</v>
      </c>
      <c r="U7" s="1" t="s">
        <v>466</v>
      </c>
      <c r="X7" s="1" t="s">
        <v>467</v>
      </c>
      <c r="AA7" s="1" t="s">
        <v>468</v>
      </c>
      <c r="AB7" s="2" t="s">
        <v>814</v>
      </c>
      <c r="AJ7" t="str">
        <f t="shared" ca="1" si="1"/>
        <v>あかい　がようしが　0まいあります。/きいろい　がようしは、それより　0まい　おおいです。/きいろの　がようしは、なんまい　ありますか。/</v>
      </c>
    </row>
    <row r="8" spans="1:36" s="1" customFormat="1" ht="38.25">
      <c r="A8" t="s">
        <v>258</v>
      </c>
      <c r="B8" s="1">
        <v>6</v>
      </c>
      <c r="C8">
        <f t="shared" ca="1" si="2"/>
        <v>0.97380879375398488</v>
      </c>
      <c r="D8">
        <f t="shared" ca="1" si="3"/>
        <v>2</v>
      </c>
      <c r="E8" s="1" t="s">
        <v>3732</v>
      </c>
      <c r="F8" s="1">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12</v>
      </c>
      <c r="G8" t="str">
        <f ca="1">IF(MOD(F8,10)=0,"ぽん",IF(MOD(F8,10)=1,"ぽん",IF(MOD(F8,10)=6,"ぽん",IF(MOD(F8,10)=3,"ぼん","ほん"))))</f>
        <v>ほん</v>
      </c>
      <c r="K8" s="1" t="s">
        <v>245</v>
      </c>
      <c r="L8" s="2" t="s">
        <v>814</v>
      </c>
      <c r="M8" s="1" t="s">
        <v>469</v>
      </c>
      <c r="P8" s="1" t="s">
        <v>3731</v>
      </c>
      <c r="Q8" s="1">
        <f t="shared" ca="1" si="0"/>
        <v>7</v>
      </c>
      <c r="R8" t="str">
        <f ca="1">IF(MOD(Q8,10)=0,"ぽん",IF(MOD(Q8,10)=1,"ぽん",IF(MOD(Q8,10)=6,"ぽん",IF(MOD(Q8,10)=3,"ぼん","ほん"))))</f>
        <v>ほん</v>
      </c>
      <c r="S8" s="1" t="s">
        <v>462</v>
      </c>
      <c r="T8" s="2" t="s">
        <v>814</v>
      </c>
      <c r="U8" s="1" t="s">
        <v>300</v>
      </c>
      <c r="X8" s="1" t="s">
        <v>470</v>
      </c>
      <c r="AA8" s="1" t="s">
        <v>468</v>
      </c>
      <c r="AB8" s="2" t="s">
        <v>814</v>
      </c>
      <c r="AJ8" t="str">
        <f t="shared" ca="1" si="1"/>
        <v>みどりの　えんぴつが　12ほんあります。/きいろのえんぴつは、それより　7ほん　おおいです。/きいろの　えんぴつは、なんぼん　ありますか。/</v>
      </c>
    </row>
    <row r="9" spans="1:36" s="1" customFormat="1" ht="25.5">
      <c r="A9" t="s">
        <v>258</v>
      </c>
      <c r="B9" s="1">
        <v>7</v>
      </c>
      <c r="C9">
        <f t="shared" ca="1" si="2"/>
        <v>0.95964082910089654</v>
      </c>
      <c r="D9">
        <f t="shared" ca="1" si="3"/>
        <v>4</v>
      </c>
      <c r="E9" s="1" t="s">
        <v>3733</v>
      </c>
      <c r="F9" s="1">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8</v>
      </c>
      <c r="G9" s="1" t="s">
        <v>471</v>
      </c>
      <c r="K9" s="1" t="s">
        <v>250</v>
      </c>
      <c r="L9" s="2" t="s">
        <v>814</v>
      </c>
      <c r="M9" s="1" t="s">
        <v>472</v>
      </c>
      <c r="P9" s="1" t="s">
        <v>3734</v>
      </c>
      <c r="Q9" s="1">
        <f t="shared" ca="1" si="0"/>
        <v>4</v>
      </c>
      <c r="R9" s="1" t="s">
        <v>471</v>
      </c>
      <c r="S9" s="1" t="s">
        <v>473</v>
      </c>
      <c r="T9" s="2" t="s">
        <v>814</v>
      </c>
      <c r="U9" s="1" t="s">
        <v>301</v>
      </c>
      <c r="X9" s="1" t="s">
        <v>474</v>
      </c>
      <c r="AA9" s="1" t="s">
        <v>475</v>
      </c>
      <c r="AB9" s="2" t="s">
        <v>814</v>
      </c>
      <c r="AJ9" t="str">
        <f t="shared" ca="1" si="1"/>
        <v>ようこさんは　8さいです。/おねえさんは、ようこさんより　4さい　としうえです。/おねえさんは、なんさい　ですか。/</v>
      </c>
    </row>
    <row r="10" spans="1:36" s="1" customFormat="1" ht="38.25">
      <c r="A10" t="s">
        <v>258</v>
      </c>
      <c r="B10" s="1">
        <v>8</v>
      </c>
      <c r="C10">
        <f t="shared" ca="1" si="2"/>
        <v>0.84767982341995884</v>
      </c>
      <c r="D10">
        <f t="shared" ca="1" si="3"/>
        <v>9</v>
      </c>
      <c r="E10" s="1" t="s">
        <v>476</v>
      </c>
      <c r="H10" s="1" t="s">
        <v>3582</v>
      </c>
      <c r="I10" s="1">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0</v>
      </c>
      <c r="J10" s="1" t="s">
        <v>477</v>
      </c>
      <c r="K10" s="1" t="s">
        <v>478</v>
      </c>
      <c r="L10" s="2" t="s">
        <v>814</v>
      </c>
      <c r="M10" s="1" t="s">
        <v>479</v>
      </c>
      <c r="P10" s="1" t="s">
        <v>3723</v>
      </c>
      <c r="Q10" s="1">
        <f t="shared" ca="1" si="0"/>
        <v>0</v>
      </c>
      <c r="R10" s="1" t="s">
        <v>477</v>
      </c>
      <c r="S10" s="1" t="s">
        <v>480</v>
      </c>
      <c r="T10" s="2" t="s">
        <v>814</v>
      </c>
      <c r="U10" s="1" t="s">
        <v>298</v>
      </c>
      <c r="X10" s="1" t="s">
        <v>481</v>
      </c>
      <c r="AA10" s="1" t="s">
        <v>482</v>
      </c>
      <c r="AB10" s="2" t="s">
        <v>814</v>
      </c>
      <c r="AJ10" t="str">
        <f t="shared" ca="1" si="1"/>
        <v>くだものやさんで、りんごが　0こ　うれました。/みかんは、りんごより　0こ　おおく　うれました。/みかんは、いくつ　うれましたか。/</v>
      </c>
    </row>
    <row r="11" spans="1:36" s="1" customFormat="1" ht="38.25">
      <c r="A11" t="s">
        <v>258</v>
      </c>
      <c r="B11" s="1">
        <v>9</v>
      </c>
      <c r="C11">
        <f t="shared" ca="1" si="2"/>
        <v>0.86975283790693458</v>
      </c>
      <c r="D11">
        <f t="shared" ca="1" si="3"/>
        <v>7</v>
      </c>
      <c r="E11" s="1" t="s">
        <v>483</v>
      </c>
      <c r="H11" t="s">
        <v>3735</v>
      </c>
      <c r="I11" s="1">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0</v>
      </c>
      <c r="J11" t="str">
        <f ca="1">IF(MOD(I11,10)=0,"ぴき",IF(MOD(I11,10)=1,"ぴき",IF(MOD(I11,10)=6,"ぴき",IF(MOD(I11,10)=3,"びき","ひき"))))</f>
        <v>ぴき</v>
      </c>
      <c r="K11" s="1" t="s">
        <v>484</v>
      </c>
      <c r="L11" s="2" t="s">
        <v>814</v>
      </c>
      <c r="M11" s="1" t="s">
        <v>485</v>
      </c>
      <c r="P11" s="1" t="s">
        <v>3736</v>
      </c>
      <c r="Q11" s="1">
        <f t="shared" ca="1" si="0"/>
        <v>0</v>
      </c>
      <c r="R11" t="str">
        <f ca="1">IF(MOD(Q11,10)=0,"ぴき",IF(MOD(Q11,10)=1,"ぴき",IF(MOD(Q11,10)=6,"ぴき",IF(MOD(Q11,10)=3,"びき","ひき"))))</f>
        <v>ぴき</v>
      </c>
      <c r="S11" s="1" t="s">
        <v>486</v>
      </c>
      <c r="T11" s="2" t="s">
        <v>814</v>
      </c>
      <c r="U11" s="1" t="s">
        <v>2699</v>
      </c>
      <c r="X11" s="1" t="s">
        <v>487</v>
      </c>
      <c r="AA11" s="1" t="s">
        <v>488</v>
      </c>
      <c r="AB11" s="2" t="s">
        <v>814</v>
      </c>
      <c r="AJ11" t="str">
        <f t="shared" ca="1" si="1"/>
        <v>さかなやさんで、たこを　0ぴき　うって　いました。/いかは、たこより　0ぴき　たくさん　うっています。/いかを、なんびき　うっていますか。/</v>
      </c>
    </row>
    <row r="12" spans="1:36" s="1" customFormat="1" ht="38.25">
      <c r="A12" t="s">
        <v>258</v>
      </c>
      <c r="B12" s="1">
        <v>10</v>
      </c>
      <c r="C12">
        <f t="shared" ca="1" si="2"/>
        <v>0.64547208729912708</v>
      </c>
      <c r="D12">
        <f t="shared" ca="1" si="3"/>
        <v>12</v>
      </c>
      <c r="E12" s="1" t="s">
        <v>489</v>
      </c>
      <c r="H12" s="1" t="s">
        <v>490</v>
      </c>
      <c r="K12" s="1" t="s">
        <v>491</v>
      </c>
      <c r="L12" s="2" t="s">
        <v>814</v>
      </c>
      <c r="M12" s="1" t="s">
        <v>3737</v>
      </c>
      <c r="N12" s="1">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O12" s="1" t="s">
        <v>477</v>
      </c>
      <c r="P12" s="1" t="s">
        <v>117</v>
      </c>
      <c r="T12" s="2" t="s">
        <v>814</v>
      </c>
      <c r="U12" s="1" t="s">
        <v>304</v>
      </c>
      <c r="X12" s="1" t="s">
        <v>3738</v>
      </c>
      <c r="Y12" s="1">
        <f t="shared" ref="Y12" ca="1" si="4">IF($D12=1,VLOOKUP(1,INDIRECT(第1問問題レベル,0),IF(MOD(INT($C12*100),2)=1,3,2),0),IF($D12=2,VLOOKUP(2,INDIRECT(第2問問題レベル,0),IF(MOD(INT($C12*100),2)=1,3,2),0),IF($D12=3,VLOOKUP(3,INDIRECT(第3問問題レベル,0),IF(MOD(INT($C12*100),2)=1,3,2),0),IF($D12=4,VLOOKUP(4,INDIRECT(第4問問題レベル,0),IF(MOD(INT($C12*100),2)=1,3,2),0),IF($D12=5,VLOOKUP(5,INDIRECT(第5問問題レベル,0),IF(MOD(INT($C12*100),2)=1,3,2),0),IF($D12=6,VLOOKUP(6,INDIRECT(第6問問題レベル,0),IF(MOD(INT($C12*100),2)=1,3,2),0),0))))))</f>
        <v>0</v>
      </c>
      <c r="Z12" s="1" t="s">
        <v>477</v>
      </c>
      <c r="AA12" s="1" t="s">
        <v>493</v>
      </c>
      <c r="AB12" s="2" t="s">
        <v>814</v>
      </c>
      <c r="AC12" s="1" t="s">
        <v>495</v>
      </c>
      <c r="AF12" s="1" t="s">
        <v>496</v>
      </c>
      <c r="AI12" s="1" t="s">
        <v>497</v>
      </c>
      <c r="AJ12" t="str">
        <f t="shared" ca="1" si="1"/>
        <v>ケーキやさんでプリンとシュークリームを　かいました。/プリンを　0こ　かいました。/シュークリームは、プリンより　0こ　たくさん　かいました。/シュークリームを　いくつ　かいましたか。</v>
      </c>
    </row>
    <row r="13" spans="1:36" s="1" customFormat="1" ht="38.25">
      <c r="A13" t="s">
        <v>258</v>
      </c>
      <c r="B13" s="1">
        <v>11</v>
      </c>
      <c r="C13">
        <f t="shared" ca="1" si="2"/>
        <v>0.77602360042208818</v>
      </c>
      <c r="D13">
        <f t="shared" ca="1" si="3"/>
        <v>11</v>
      </c>
      <c r="E13" s="1" t="s">
        <v>498</v>
      </c>
      <c r="H13" s="1" t="s">
        <v>3739</v>
      </c>
      <c r="I13" s="1">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J13" s="1" t="s">
        <v>499</v>
      </c>
      <c r="K13" s="1" t="s">
        <v>501</v>
      </c>
      <c r="L13" s="2" t="s">
        <v>814</v>
      </c>
      <c r="M13" s="1" t="s">
        <v>502</v>
      </c>
      <c r="P13" s="1" t="s">
        <v>3740</v>
      </c>
      <c r="Q13" s="1">
        <f t="shared" ref="Q13:Q14" ca="1" si="5">IF($D13=1,VLOOKUP(1,INDIRECT(第1問問題レベル,0),IF(MOD(INT($C13*100),2)=1,3,2),0),IF($D13=2,VLOOKUP(2,INDIRECT(第2問問題レベル,0),IF(MOD(INT($C13*100),2)=1,3,2),0),IF($D13=3,VLOOKUP(3,INDIRECT(第3問問題レベル,0),IF(MOD(INT($C13*100),2)=1,3,2),0),IF($D13=4,VLOOKUP(4,INDIRECT(第4問問題レベル,0),IF(MOD(INT($C13*100),2)=1,3,2),0),IF($D13=5,VLOOKUP(5,INDIRECT(第5問問題レベル,0),IF(MOD(INT($C13*100),2)=1,3,2),0),IF($D13=6,VLOOKUP(6,INDIRECT(第6問問題レベル,0),IF(MOD(INT($C13*100),2)=1,3,2),0),0))))))</f>
        <v>0</v>
      </c>
      <c r="R13" s="1" t="s">
        <v>499</v>
      </c>
      <c r="S13" s="1" t="s">
        <v>503</v>
      </c>
      <c r="T13" s="2" t="s">
        <v>814</v>
      </c>
      <c r="U13" s="1" t="s">
        <v>305</v>
      </c>
      <c r="X13" s="1" t="s">
        <v>504</v>
      </c>
      <c r="AA13" s="1" t="s">
        <v>505</v>
      </c>
      <c r="AB13" s="2" t="s">
        <v>814</v>
      </c>
      <c r="AJ13" t="str">
        <f t="shared" ca="1" si="1"/>
        <v>りえさんは、うんどうじょうを　0しゅう　はしりました。/いもうとは、りえさんより　0しゅう　おおく　はしりました。/いもうとは、なんしゅう　はしりましたか。/</v>
      </c>
    </row>
    <row r="14" spans="1:36" s="1" customFormat="1" ht="51">
      <c r="A14" t="s">
        <v>258</v>
      </c>
      <c r="B14" s="1">
        <v>12</v>
      </c>
      <c r="C14">
        <f t="shared" ca="1" si="2"/>
        <v>0.12427658763698357</v>
      </c>
      <c r="D14">
        <f t="shared" ca="1" si="3"/>
        <v>14</v>
      </c>
      <c r="E14" s="1" t="s">
        <v>506</v>
      </c>
      <c r="H14" s="1" t="s">
        <v>3741</v>
      </c>
      <c r="I14" s="1">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0</v>
      </c>
      <c r="J14" s="1" t="s">
        <v>477</v>
      </c>
      <c r="K14" s="1" t="s">
        <v>507</v>
      </c>
      <c r="L14" s="2" t="s">
        <v>814</v>
      </c>
      <c r="M14" s="1" t="s">
        <v>508</v>
      </c>
      <c r="P14" s="1" t="s">
        <v>3742</v>
      </c>
      <c r="Q14" s="1">
        <f t="shared" ca="1" si="5"/>
        <v>0</v>
      </c>
      <c r="R14" s="1" t="s">
        <v>477</v>
      </c>
      <c r="S14" s="1" t="s">
        <v>509</v>
      </c>
      <c r="T14" s="2" t="s">
        <v>814</v>
      </c>
      <c r="U14" s="1" t="s">
        <v>510</v>
      </c>
      <c r="X14" s="1" t="s">
        <v>511</v>
      </c>
      <c r="AA14" s="1" t="s">
        <v>512</v>
      </c>
      <c r="AB14" s="2" t="s">
        <v>814</v>
      </c>
      <c r="AJ14" t="str">
        <f t="shared" ca="1" si="1"/>
        <v>みぎの　ポケットに　あめが　0こ　はいっています。/ひだりの　ポケットには、みぎより　0こ　たくさん　はいっています。/ひだりの　ポケットには、なんこの　あめが　はいっていますか。/</v>
      </c>
    </row>
    <row r="15" spans="1:36" s="1" customFormat="1" ht="38.25">
      <c r="A15" t="s">
        <v>258</v>
      </c>
      <c r="B15" s="1">
        <v>13</v>
      </c>
      <c r="C15">
        <f t="shared" ca="1" si="2"/>
        <v>0.97267155084681733</v>
      </c>
      <c r="D15">
        <f t="shared" ca="1" si="3"/>
        <v>3</v>
      </c>
      <c r="E15" s="1" t="s">
        <v>306</v>
      </c>
      <c r="H15" s="1" t="s">
        <v>500</v>
      </c>
      <c r="K15" s="1" t="s">
        <v>501</v>
      </c>
      <c r="L15" s="2" t="s">
        <v>814</v>
      </c>
      <c r="M15" s="1" t="s">
        <v>3743</v>
      </c>
      <c r="N15" s="1">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9</v>
      </c>
      <c r="O15" s="1" t="s">
        <v>499</v>
      </c>
      <c r="S15" s="1" t="s">
        <v>513</v>
      </c>
      <c r="T15" s="2" t="s">
        <v>814</v>
      </c>
      <c r="U15" s="1" t="s">
        <v>514</v>
      </c>
      <c r="X15" s="1" t="s">
        <v>3744</v>
      </c>
      <c r="Y15" s="1">
        <f t="shared" ref="Y15:Y16" ca="1" si="6">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3</v>
      </c>
      <c r="Z15" s="1" t="s">
        <v>499</v>
      </c>
      <c r="AA15" s="1" t="s">
        <v>515</v>
      </c>
      <c r="AB15" s="2" t="s">
        <v>814</v>
      </c>
      <c r="AC15" s="1" t="s">
        <v>514</v>
      </c>
      <c r="AF15" s="1" t="s">
        <v>504</v>
      </c>
      <c r="AI15" s="1" t="s">
        <v>505</v>
      </c>
      <c r="AJ15" t="str">
        <f t="shared" ca="1" si="1"/>
        <v>うさぎと　かめが　うんどうじょうを　はしりました。/うさぎは　9しゅう　はしりました。/かめは、うさぎより　3しゅう　おおく　はしりました。/かめは、なんしゅう　はしりましたか。</v>
      </c>
    </row>
    <row r="16" spans="1:36" s="1" customFormat="1" ht="38.25">
      <c r="A16" t="s">
        <v>258</v>
      </c>
      <c r="B16" s="1">
        <v>14</v>
      </c>
      <c r="C16">
        <f t="shared" ca="1" si="2"/>
        <v>0.89412375887277973</v>
      </c>
      <c r="D16">
        <f t="shared" ca="1" si="3"/>
        <v>6</v>
      </c>
      <c r="E16" s="1" t="s">
        <v>516</v>
      </c>
      <c r="H16" s="1" t="s">
        <v>517</v>
      </c>
      <c r="K16" s="1" t="s">
        <v>518</v>
      </c>
      <c r="L16" s="2" t="s">
        <v>814</v>
      </c>
      <c r="M16" s="1" t="s">
        <v>252</v>
      </c>
      <c r="N16" s="1">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8</v>
      </c>
      <c r="O16" t="str">
        <f ca="1">IF(MOD(N16,10)=0,"ぴき",IF(MOD(N16,10)=1,"ぴき",IF(MOD(N16,10)=6,"ぴき",IF(MOD(N16,10)=3,"びき","ひき"))))</f>
        <v>ひき</v>
      </c>
      <c r="S16" s="1" t="s">
        <v>519</v>
      </c>
      <c r="T16" s="2" t="s">
        <v>814</v>
      </c>
      <c r="U16" s="1" t="s">
        <v>520</v>
      </c>
      <c r="X16" s="1" t="s">
        <v>3745</v>
      </c>
      <c r="Y16" s="1">
        <f t="shared" ca="1" si="6"/>
        <v>1</v>
      </c>
      <c r="Z16" t="str">
        <f ca="1">IF(MOD(Y16,10)=0,"ぴき",IF(MOD(Y16,10)=1,"ぴき",IF(MOD(Y16,10)=6,"ぴき",IF(MOD(Y16,10)=3,"びき","ひき"))))</f>
        <v>ぴき</v>
      </c>
      <c r="AA16" s="1" t="s">
        <v>521</v>
      </c>
      <c r="AB16" s="2" t="s">
        <v>814</v>
      </c>
      <c r="AC16" s="1" t="s">
        <v>307</v>
      </c>
      <c r="AF16" s="1" t="s">
        <v>522</v>
      </c>
      <c r="AI16" s="1" t="s">
        <v>523</v>
      </c>
      <c r="AJ16" t="str">
        <f t="shared" ca="1" si="1"/>
        <v>りくくんと　こうたくんが、むしとりに　いきました。/りくくんは、8ひき　つかまえました。/こうたくんは、りくくんより　1ぴき　たくさん　つかまえました。/こうたくんは、なんびき　つかまえましたか。</v>
      </c>
    </row>
    <row r="17" spans="1:36" s="1" customFormat="1">
      <c r="A17"/>
      <c r="C17"/>
      <c r="D17"/>
      <c r="L17" s="2"/>
      <c r="O17"/>
      <c r="T17" s="2"/>
      <c r="Z17"/>
      <c r="AB17" s="2"/>
      <c r="AJ17"/>
    </row>
    <row r="18" spans="1:36" s="1" customFormat="1" ht="25.5">
      <c r="A18" s="1" t="s">
        <v>444</v>
      </c>
      <c r="B18" s="1">
        <v>1</v>
      </c>
      <c r="C18">
        <f t="shared" ref="C18:C31" ca="1" si="7">RAND()</f>
        <v>0.31021106029814494</v>
      </c>
      <c r="D18">
        <f ca="1">RANK(C18,C$18:C$31,0)</f>
        <v>10</v>
      </c>
      <c r="E18" s="1" t="s">
        <v>15</v>
      </c>
      <c r="H18" s="1" t="s">
        <v>3723</v>
      </c>
      <c r="I18" s="1">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J18" s="1" t="s">
        <v>342</v>
      </c>
      <c r="K18" s="1" t="s">
        <v>456</v>
      </c>
      <c r="L18" s="2" t="s">
        <v>814</v>
      </c>
      <c r="M18" s="1" t="s">
        <v>253</v>
      </c>
      <c r="N18" s="1">
        <f t="shared" ref="N18" ca="1" si="8">IF($D18=1,VLOOKUP(1,INDIRECT(第1問問題レベル,0),IF(MOD(INT($C18*100),2)=1,3,2),0),IF($D18=2,VLOOKUP(2,INDIRECT(第2問問題レベル,0),IF(MOD(INT($C18*100),2)=1,3,2),0),IF($D18=3,VLOOKUP(3,INDIRECT(第3問問題レベル,0),IF(MOD(INT($C18*100),2)=1,3,2),0),IF($D18=4,VLOOKUP(4,INDIRECT(第4問問題レベル,0),IF(MOD(INT($C18*100),2)=1,3,2),0),IF($D18=5,VLOOKUP(5,INDIRECT(第5問問題レベル,0),IF(MOD(INT($C18*100),2)=1,3,2),0),IF($D18=6,VLOOKUP(6,INDIRECT(第6問問題レベル,0),IF(MOD(INT($C18*100),2)=1,3,2),0),0))))))</f>
        <v>0</v>
      </c>
      <c r="O18" s="1" t="s">
        <v>342</v>
      </c>
      <c r="S18" s="1" t="s">
        <v>78</v>
      </c>
      <c r="T18" s="2" t="s">
        <v>814</v>
      </c>
      <c r="U18" s="1" t="s">
        <v>15</v>
      </c>
      <c r="X18" s="1" t="s">
        <v>351</v>
      </c>
      <c r="AA18" s="1" t="s">
        <v>524</v>
      </c>
      <c r="AB18" s="2" t="s">
        <v>814</v>
      </c>
      <c r="AJ18" t="str">
        <f t="shared" ca="1" si="1"/>
        <v>なしは、りんごより　0こ　おおいです。/りんごは、0こ　です。/なしは、なんこ　ありますか。/</v>
      </c>
    </row>
    <row r="19" spans="1:36" s="1" customFormat="1" ht="38.25">
      <c r="A19" s="1" t="s">
        <v>444</v>
      </c>
      <c r="B19" s="1">
        <v>2</v>
      </c>
      <c r="C19">
        <f t="shared" ca="1" si="7"/>
        <v>0.23731906438380868</v>
      </c>
      <c r="D19">
        <f t="shared" ref="D19:D31" ca="1" si="9">RANK(C19,C$18:C$31,0)</f>
        <v>11</v>
      </c>
      <c r="E19" s="1" t="s">
        <v>525</v>
      </c>
      <c r="H19" s="1" t="s">
        <v>526</v>
      </c>
      <c r="L19" s="2" t="s">
        <v>814</v>
      </c>
      <c r="M19" s="1" t="s">
        <v>527</v>
      </c>
      <c r="P19" s="1" t="s">
        <v>3712</v>
      </c>
      <c r="Q19" s="1">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R19" s="1" t="s">
        <v>342</v>
      </c>
      <c r="S19" s="1" t="s">
        <v>529</v>
      </c>
      <c r="T19" s="2" t="s">
        <v>814</v>
      </c>
      <c r="U19" s="1" t="s">
        <v>3746</v>
      </c>
      <c r="V19" s="1">
        <f t="shared" ref="V19:V24" ca="1" si="10">IF($D19=1,VLOOKUP(1,INDIRECT(第1問問題レベル,0),IF(MOD(INT($C19*100),2)=1,3,2),0),IF($D19=2,VLOOKUP(2,INDIRECT(第2問問題レベル,0),IF(MOD(INT($C19*100),2)=1,3,2),0),IF($D19=3,VLOOKUP(3,INDIRECT(第3問問題レベル,0),IF(MOD(INT($C19*100),2)=1,3,2),0),IF($D19=4,VLOOKUP(4,INDIRECT(第4問問題レベル,0),IF(MOD(INT($C19*100),2)=1,3,2),0),IF($D19=5,VLOOKUP(5,INDIRECT(第5問問題レベル,0),IF(MOD(INT($C19*100),2)=1,3,2),0),IF($D19=6,VLOOKUP(6,INDIRECT(第6問問題レベル,0),IF(MOD(INT($C19*100),2)=1,3,2),0),0))))))</f>
        <v>0</v>
      </c>
      <c r="W19" s="1" t="s">
        <v>342</v>
      </c>
      <c r="AA19" s="1" t="s">
        <v>117</v>
      </c>
      <c r="AB19" s="2" t="s">
        <v>814</v>
      </c>
      <c r="AC19" s="1" t="s">
        <v>532</v>
      </c>
      <c r="AF19" s="1" t="s">
        <v>447</v>
      </c>
      <c r="AI19" s="1" t="s">
        <v>530</v>
      </c>
      <c r="AJ19" t="str">
        <f t="shared" ca="1" si="1"/>
        <v>おやつを　　かいます。/クッキーよりあめを　0こ　たくさん　かいます。/クッキーを　0こ　かいました。/あめを、いくつ　かえば　いいでしょう。</v>
      </c>
    </row>
    <row r="20" spans="1:36" s="1" customFormat="1" ht="25.5">
      <c r="A20" s="1" t="s">
        <v>444</v>
      </c>
      <c r="B20" s="1">
        <v>3</v>
      </c>
      <c r="C20">
        <f t="shared" ca="1" si="7"/>
        <v>0.71447731592859876</v>
      </c>
      <c r="D20">
        <f t="shared" ca="1" si="9"/>
        <v>4</v>
      </c>
      <c r="E20" s="1" t="s">
        <v>533</v>
      </c>
      <c r="H20" s="1" t="s">
        <v>534</v>
      </c>
      <c r="K20" s="1" t="s">
        <v>535</v>
      </c>
      <c r="L20" s="2" t="s">
        <v>814</v>
      </c>
      <c r="M20" s="1" t="s">
        <v>242</v>
      </c>
      <c r="P20" s="1" t="s">
        <v>3747</v>
      </c>
      <c r="Q20" s="1">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8</v>
      </c>
      <c r="R20" t="str">
        <f ca="1">IF(MOD(Q20,10)=0,"ぴき",IF(MOD(Q20,10)=1,"ぴき",IF(MOD(Q20,10)=6,"ぴき",IF(MOD(Q20,10)=3,"びき","ひき"))))</f>
        <v>ひき</v>
      </c>
      <c r="S20" s="1" t="s">
        <v>456</v>
      </c>
      <c r="T20" s="2" t="s">
        <v>814</v>
      </c>
      <c r="U20" s="1" t="s">
        <v>251</v>
      </c>
      <c r="V20" s="1">
        <f t="shared" ca="1" si="10"/>
        <v>4</v>
      </c>
      <c r="W20" t="str">
        <f ca="1">IF(MOD(V20,10)=0,"ぴき",IF(MOD(V20,10)=1,"ぴき",IF(MOD(V20,10)=6,"ぴき",IF(MOD(V20,10)=3,"びき","ひき"))))</f>
        <v>ひき</v>
      </c>
      <c r="AA20" s="1" t="s">
        <v>26</v>
      </c>
      <c r="AB20" s="2" t="s">
        <v>814</v>
      </c>
      <c r="AC20" s="1" t="s">
        <v>242</v>
      </c>
      <c r="AF20" s="1" t="s">
        <v>463</v>
      </c>
      <c r="AI20" s="1" t="s">
        <v>296</v>
      </c>
      <c r="AJ20" t="str">
        <f t="shared" ca="1" si="1"/>
        <v>かぶとむし　と　くわがたむしが　います。/かぶとむしは、くわがたむしより　8ひき　おおいです。/くわがたむしは、4ひきいます。/かぶとむしは、なんびき　いますか。</v>
      </c>
    </row>
    <row r="21" spans="1:36" s="1" customFormat="1" ht="25.5">
      <c r="A21" s="1" t="s">
        <v>444</v>
      </c>
      <c r="B21" s="1">
        <v>4</v>
      </c>
      <c r="C21">
        <f t="shared" ca="1" si="7"/>
        <v>0.61554333789624494</v>
      </c>
      <c r="D21">
        <f t="shared" ca="1" si="9"/>
        <v>8</v>
      </c>
      <c r="E21" s="1" t="s">
        <v>583</v>
      </c>
      <c r="H21" s="1" t="s">
        <v>584</v>
      </c>
      <c r="L21" s="2" t="s">
        <v>814</v>
      </c>
      <c r="M21" s="1" t="s">
        <v>536</v>
      </c>
      <c r="N21" s="1">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O21" s="1" t="s">
        <v>99</v>
      </c>
      <c r="S21" s="1" t="s">
        <v>18</v>
      </c>
      <c r="T21" s="2" t="s">
        <v>814</v>
      </c>
      <c r="U21" s="1" t="s">
        <v>254</v>
      </c>
      <c r="V21" s="1">
        <f t="shared" ca="1" si="10"/>
        <v>0</v>
      </c>
      <c r="W21" s="1" t="s">
        <v>99</v>
      </c>
      <c r="AA21" s="1" t="s">
        <v>28</v>
      </c>
      <c r="AB21" s="2" t="s">
        <v>814</v>
      </c>
      <c r="AC21" s="1" t="s">
        <v>537</v>
      </c>
      <c r="AF21" s="1" t="s">
        <v>302</v>
      </c>
      <c r="AJ21" t="str">
        <f t="shared" ca="1" si="1"/>
        <v>みさきちゃんの　おにいちゃんは、/みさきちゃんより0さい　としうえです。/みさきちゃんは、0さいです。/おにいちゃんは、なんさいですか。</v>
      </c>
    </row>
    <row r="22" spans="1:36" s="1" customFormat="1" ht="38.25">
      <c r="A22" s="1" t="s">
        <v>445</v>
      </c>
      <c r="B22" s="1">
        <v>5</v>
      </c>
      <c r="C22">
        <f t="shared" ca="1" si="7"/>
        <v>0.38828232331987633</v>
      </c>
      <c r="D22">
        <f t="shared" ca="1" si="9"/>
        <v>9</v>
      </c>
      <c r="E22" s="1" t="s">
        <v>360</v>
      </c>
      <c r="H22" s="1" t="s">
        <v>538</v>
      </c>
      <c r="L22" s="2" t="s">
        <v>814</v>
      </c>
      <c r="M22" s="1" t="s">
        <v>3706</v>
      </c>
      <c r="N22" s="1">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0</v>
      </c>
      <c r="O22" t="str">
        <f ca="1">IF(MOD(N22,10)=0,"ぱい",IF(MOD(N22,10)=1,"ぱい",IF(MOD(N22,10)=6,"ぱい",IF(MOD(N22,10)=3,"ばい","はい"))))</f>
        <v>ぱい</v>
      </c>
      <c r="P22" s="1" t="s">
        <v>539</v>
      </c>
      <c r="S22" s="1" t="s">
        <v>60</v>
      </c>
      <c r="T22" s="2" t="s">
        <v>814</v>
      </c>
      <c r="U22" s="1" t="s">
        <v>540</v>
      </c>
      <c r="V22" s="1">
        <f t="shared" ca="1" si="10"/>
        <v>0</v>
      </c>
      <c r="W22" t="str">
        <f ca="1">IF(MOD(V22,10)=0,"ぱい",IF(MOD(V22,10)=1,"ぱい",IF(MOD(V22,10)=6,"ぱい",IF(MOD(V22,10)=3,"ばい","はい"))))</f>
        <v>ぱい</v>
      </c>
      <c r="X22" s="1" t="s">
        <v>60</v>
      </c>
      <c r="AB22" s="2" t="s">
        <v>814</v>
      </c>
      <c r="AC22" s="1" t="s">
        <v>360</v>
      </c>
      <c r="AF22" s="1" t="s">
        <v>541</v>
      </c>
      <c r="AI22" s="1" t="s">
        <v>542</v>
      </c>
      <c r="AJ22" t="str">
        <f t="shared" ca="1" si="1"/>
        <v>はらぺこたろうは、くいしんぼうたろうより/ごはんを　0ぱい　たくさん　たべました。/くいしんぼうたろうは、0ぱい　たべました。/はらぺこたろうは、なんばい　たべましたか。</v>
      </c>
    </row>
    <row r="23" spans="1:36" s="1" customFormat="1" ht="25.5">
      <c r="A23" s="1" t="s">
        <v>444</v>
      </c>
      <c r="B23" s="1">
        <v>6</v>
      </c>
      <c r="C23">
        <f t="shared" ca="1" si="7"/>
        <v>0.15769741361231493</v>
      </c>
      <c r="D23">
        <f t="shared" ca="1" si="9"/>
        <v>13</v>
      </c>
      <c r="E23" s="1" t="s">
        <v>305</v>
      </c>
      <c r="H23" s="1" t="s">
        <v>3748</v>
      </c>
      <c r="I23" s="1">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0</v>
      </c>
      <c r="J23" s="1" t="s">
        <v>24</v>
      </c>
      <c r="K23" s="1" t="s">
        <v>539</v>
      </c>
      <c r="L23" s="2" t="s">
        <v>814</v>
      </c>
      <c r="M23" s="1" t="s">
        <v>543</v>
      </c>
      <c r="S23" s="1" t="s">
        <v>255</v>
      </c>
      <c r="T23" s="2" t="s">
        <v>814</v>
      </c>
      <c r="U23" s="1" t="s">
        <v>301</v>
      </c>
      <c r="V23" s="1">
        <f t="shared" ca="1" si="10"/>
        <v>0</v>
      </c>
      <c r="W23" s="1" t="s">
        <v>24</v>
      </c>
      <c r="X23" s="1" t="s">
        <v>35</v>
      </c>
      <c r="AB23" s="2" t="s">
        <v>814</v>
      </c>
      <c r="AC23" s="1" t="s">
        <v>305</v>
      </c>
      <c r="AF23" s="1" t="s">
        <v>359</v>
      </c>
      <c r="AI23" s="1" t="s">
        <v>544</v>
      </c>
      <c r="AJ23" t="str">
        <f t="shared" ca="1" si="1"/>
        <v>いもうとは、おねえちゃんより　0まい　たくさん/いろがみをもって　います。/おねえさんは、0まい　もっています。/いもうとは、なんまい　もっていますか。</v>
      </c>
    </row>
    <row r="24" spans="1:36" s="1" customFormat="1" ht="38.25">
      <c r="A24" s="1" t="s">
        <v>444</v>
      </c>
      <c r="B24" s="1">
        <v>7</v>
      </c>
      <c r="C24">
        <f t="shared" ca="1" si="7"/>
        <v>0.92455652645771247</v>
      </c>
      <c r="D24">
        <f t="shared" ca="1" si="9"/>
        <v>2</v>
      </c>
      <c r="E24" s="1" t="s">
        <v>545</v>
      </c>
      <c r="H24" s="1" t="s">
        <v>2700</v>
      </c>
      <c r="K24" s="1" t="s">
        <v>428</v>
      </c>
      <c r="L24" s="2" t="s">
        <v>814</v>
      </c>
      <c r="M24" s="1" t="s">
        <v>232</v>
      </c>
      <c r="P24" s="1" t="s">
        <v>3749</v>
      </c>
      <c r="Q24" s="1">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7</v>
      </c>
      <c r="R24" s="1" t="s">
        <v>390</v>
      </c>
      <c r="S24" s="1" t="s">
        <v>547</v>
      </c>
      <c r="T24" s="2" t="s">
        <v>814</v>
      </c>
      <c r="U24" s="1" t="s">
        <v>256</v>
      </c>
      <c r="V24" s="1">
        <f t="shared" ca="1" si="10"/>
        <v>12</v>
      </c>
      <c r="W24" s="1" t="s">
        <v>390</v>
      </c>
      <c r="X24"/>
      <c r="AA24" s="1" t="s">
        <v>101</v>
      </c>
      <c r="AB24" s="2" t="s">
        <v>814</v>
      </c>
      <c r="AC24" s="1" t="s">
        <v>232</v>
      </c>
      <c r="AF24" s="1" t="s">
        <v>548</v>
      </c>
      <c r="AI24" s="1" t="s">
        <v>549</v>
      </c>
      <c r="AJ24" t="str">
        <f t="shared" ca="1" si="1"/>
        <v>けんたくんは、まいにち　なわとびを　しています。/きょうは、きのうより　7かい　たくさん　とびました。/きのうは、12かい　とびました。/きょうは、なんかい　とびましたか。</v>
      </c>
    </row>
    <row r="25" spans="1:36" ht="38.25">
      <c r="A25" s="1" t="s">
        <v>445</v>
      </c>
      <c r="B25" s="1">
        <v>8</v>
      </c>
      <c r="C25">
        <f t="shared" ca="1" si="7"/>
        <v>0.67243160873924723</v>
      </c>
      <c r="D25">
        <f t="shared" ca="1" si="9"/>
        <v>7</v>
      </c>
      <c r="E25" s="1" t="s">
        <v>550</v>
      </c>
      <c r="H25" s="1" t="s">
        <v>363</v>
      </c>
      <c r="K25" s="1" t="s">
        <v>551</v>
      </c>
      <c r="L25" s="2" t="s">
        <v>814</v>
      </c>
      <c r="M25" s="1" t="s">
        <v>3750</v>
      </c>
      <c r="N25" s="1">
        <f ca="1">IF($D25=1,VLOOKUP(1,INDIRECT(第1問問題レベル,0),IF(MOD(INT($C25*100),2)=1,2,3),0),IF($D25=2,VLOOKUP(2,INDIRECT(第2問問題レベル,0),IF(MOD(INT($C25*100),2)=1,2,3),0),IF($D25=3,VLOOKUP(3,INDIRECT(第3問問題レベル,0),IF(MOD(INT($C25*100),2)=1,2,3),0),IF($D25=4,VLOOKUP(4,INDIRECT(第4問問題レベル,0),IF(MOD(INT($C25*100),2)=1,2,3),0),IF($D25=5,VLOOKUP(5,INDIRECT(第5問問題レベル,0),IF(MOD(INT($C25*100),2)=1,2,3),0),IF($D25=6,VLOOKUP(6,INDIRECT(第6問問題レベル,0),IF(MOD(INT($C25*100),2)=1,2,3),0),0))))))</f>
        <v>0</v>
      </c>
      <c r="O25" s="1" t="str">
        <f ca="1">IF(N25=1,"にん（ひとり）",IF(N25=2,"にん（ふたり）","にん"))</f>
        <v>にん</v>
      </c>
      <c r="P25" s="1"/>
      <c r="S25" s="1" t="s">
        <v>25</v>
      </c>
      <c r="T25" s="2" t="s">
        <v>814</v>
      </c>
      <c r="U25" s="1" t="s">
        <v>552</v>
      </c>
      <c r="X25" s="1" t="s">
        <v>3751</v>
      </c>
      <c r="Y25" s="1">
        <f t="shared" ref="Y25" ca="1" si="11">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0</v>
      </c>
      <c r="Z25" s="1" t="str">
        <f ca="1">IF(Y25=1,"にん（ひとり）",IF(Y25=2,"にん（ふたり）","にん"))</f>
        <v>にん</v>
      </c>
      <c r="AA25" s="1" t="s">
        <v>553</v>
      </c>
      <c r="AB25" s="2" t="s">
        <v>814</v>
      </c>
      <c r="AC25" s="1" t="s">
        <v>349</v>
      </c>
      <c r="AD25" s="1"/>
      <c r="AE25" s="1"/>
      <c r="AF25" s="1" t="s">
        <v>554</v>
      </c>
      <c r="AG25" s="1"/>
      <c r="AH25" s="1"/>
      <c r="AI25" s="1" t="s">
        <v>555</v>
      </c>
      <c r="AJ25" t="str">
        <f t="shared" ca="1" si="1"/>
        <v>バスに　たくさんの　おきゃくさんが　のっています。/ひとつめの　えきで　0にんおりました。/ふたつめの　えきでさっきより　0にん　たくさん　おりました。/なんにんの　おきゃくさんが。　おりましたか。</v>
      </c>
    </row>
    <row r="26" spans="1:36" s="1" customFormat="1" ht="38.25">
      <c r="A26" s="1" t="s">
        <v>445</v>
      </c>
      <c r="B26" s="1">
        <v>9</v>
      </c>
      <c r="C26">
        <f t="shared" ca="1" si="7"/>
        <v>0.95324765312429416</v>
      </c>
      <c r="D26">
        <f t="shared" ca="1" si="9"/>
        <v>1</v>
      </c>
      <c r="E26" s="1" t="s">
        <v>556</v>
      </c>
      <c r="H26" s="1" t="s">
        <v>3752</v>
      </c>
      <c r="I26" s="1">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19</v>
      </c>
      <c r="J26" s="1" t="s">
        <v>342</v>
      </c>
      <c r="K26" s="1" t="s">
        <v>60</v>
      </c>
      <c r="L26" s="2" t="s">
        <v>814</v>
      </c>
      <c r="M26" s="1" t="s">
        <v>557</v>
      </c>
      <c r="P26" s="1" t="s">
        <v>3753</v>
      </c>
      <c r="Q26" s="1">
        <f t="shared" ref="Q26:Q28" ca="1" si="12">IF($D26=1,VLOOKUP(1,INDIRECT(第1問問題レベル,0),IF(MOD(INT($C26*100),2)=1,3,2),0),IF($D26=2,VLOOKUP(2,INDIRECT(第2問問題レベル,0),IF(MOD(INT($C26*100),2)=1,3,2),0),IF($D26=3,VLOOKUP(3,INDIRECT(第3問問題レベル,0),IF(MOD(INT($C26*100),2)=1,3,2),0),IF($D26=4,VLOOKUP(4,INDIRECT(第4問問題レベル,0),IF(MOD(INT($C26*100),2)=1,3,2),0),IF($D26=5,VLOOKUP(5,INDIRECT(第5問問題レベル,0),IF(MOD(INT($C26*100),2)=1,3,2),0),IF($D26=6,VLOOKUP(6,INDIRECT(第6問問題レベル,0),IF(MOD(INT($C26*100),2)=1,3,2),0),0))))))</f>
        <v>1</v>
      </c>
      <c r="R26" s="1" t="s">
        <v>342</v>
      </c>
      <c r="S26" s="1" t="s">
        <v>558</v>
      </c>
      <c r="T26" s="2" t="s">
        <v>814</v>
      </c>
      <c r="U26" s="1" t="s">
        <v>17</v>
      </c>
      <c r="X26" s="1" t="s">
        <v>351</v>
      </c>
      <c r="AA26" s="1" t="s">
        <v>542</v>
      </c>
      <c r="AB26" s="2" t="s">
        <v>814</v>
      </c>
      <c r="AJ26" t="str">
        <f t="shared" ca="1" si="1"/>
        <v>さきちゃんは、たこやきを　19こ　たべました。/おにいさんは、さきちゃん　より　1こ　たくさん　たべました。/おにいさんは、なんこ　たべましたか。/</v>
      </c>
    </row>
    <row r="27" spans="1:36" ht="38.25">
      <c r="A27" s="1" t="s">
        <v>445</v>
      </c>
      <c r="B27" s="1">
        <v>10</v>
      </c>
      <c r="C27">
        <f t="shared" ca="1" si="7"/>
        <v>0.17163308961928159</v>
      </c>
      <c r="D27">
        <f t="shared" ca="1" si="9"/>
        <v>12</v>
      </c>
      <c r="E27" s="1" t="s">
        <v>256</v>
      </c>
      <c r="G27" s="1"/>
      <c r="H27" s="1" t="s">
        <v>3754</v>
      </c>
      <c r="I27" s="1">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J27" t="str">
        <f ca="1">IF(MOD(I27,10)=0,"ぴき",IF(MOD(I27,10)=1,"ぴき",IF(MOD(I27,10)=6,"ぴき",IF(MOD(I27,10)=3,"びき","ひき"))))</f>
        <v>ぴき</v>
      </c>
      <c r="K27" s="1" t="s">
        <v>417</v>
      </c>
      <c r="L27" s="2" t="s">
        <v>814</v>
      </c>
      <c r="M27" s="1" t="s">
        <v>232</v>
      </c>
      <c r="O27" s="1"/>
      <c r="P27" s="1" t="s">
        <v>3749</v>
      </c>
      <c r="Q27" s="1">
        <f t="shared" ca="1" si="12"/>
        <v>0</v>
      </c>
      <c r="R27" t="str">
        <f ca="1">IF(MOD(Q27,10)=0,"ぴき",IF(MOD(Q27,10)=1,"ぴき",IF(MOD(Q27,10)=6,"ぴき",IF(MOD(Q27,10)=3,"びき","ひき"))))</f>
        <v>ぴき</v>
      </c>
      <c r="S27" s="1" t="s">
        <v>559</v>
      </c>
      <c r="T27" s="2" t="s">
        <v>814</v>
      </c>
      <c r="U27" s="1" t="s">
        <v>232</v>
      </c>
      <c r="X27" t="s">
        <v>463</v>
      </c>
      <c r="AA27" s="1" t="s">
        <v>418</v>
      </c>
      <c r="AB27" s="2" t="s">
        <v>814</v>
      </c>
      <c r="AJ27" t="str">
        <f t="shared" ca="1" si="1"/>
        <v>きのうは、はこから　おにが　0ぴき　にげました。/きょうは、きのうより　0ぴき　たくさん　にげました。/きょうは、なんびき　にげましたか。/</v>
      </c>
    </row>
    <row r="28" spans="1:36" ht="38.25">
      <c r="A28" s="1" t="s">
        <v>445</v>
      </c>
      <c r="B28" s="1">
        <v>11</v>
      </c>
      <c r="C28">
        <f t="shared" ca="1" si="7"/>
        <v>0.10854737685085092</v>
      </c>
      <c r="D28">
        <f t="shared" ca="1" si="9"/>
        <v>14</v>
      </c>
      <c r="E28" s="1" t="s">
        <v>560</v>
      </c>
      <c r="G28" s="1"/>
      <c r="H28" s="1" t="s">
        <v>3755</v>
      </c>
      <c r="I28" s="1">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J28" t="s">
        <v>24</v>
      </c>
      <c r="K28" s="1" t="s">
        <v>2701</v>
      </c>
      <c r="L28" s="2" t="s">
        <v>814</v>
      </c>
      <c r="M28" s="1" t="s">
        <v>309</v>
      </c>
      <c r="O28" s="1"/>
      <c r="P28" s="1" t="s">
        <v>3756</v>
      </c>
      <c r="Q28" s="1">
        <f t="shared" ca="1" si="12"/>
        <v>0</v>
      </c>
      <c r="R28" t="s">
        <v>24</v>
      </c>
      <c r="S28" s="1" t="s">
        <v>562</v>
      </c>
      <c r="T28" s="2" t="s">
        <v>814</v>
      </c>
      <c r="U28" s="1" t="s">
        <v>309</v>
      </c>
      <c r="X28" t="s">
        <v>563</v>
      </c>
      <c r="AA28" s="1" t="s">
        <v>564</v>
      </c>
      <c r="AB28" s="2" t="s">
        <v>814</v>
      </c>
      <c r="AJ28" t="str">
        <f t="shared" ca="1" si="1"/>
        <v>たいちくんは、おりがみを　0まい　つかいました。/みずきさんは、たいちくんより　0まい　たくさん　つかいました。/みずきさんは、おりがみを　なんまい　つかいましたか。/</v>
      </c>
    </row>
    <row r="29" spans="1:36" ht="38.25">
      <c r="A29" s="1" t="s">
        <v>445</v>
      </c>
      <c r="B29" s="1">
        <v>12</v>
      </c>
      <c r="C29">
        <f t="shared" ca="1" si="7"/>
        <v>0.69041533549984191</v>
      </c>
      <c r="D29">
        <f t="shared" ca="1" si="9"/>
        <v>6</v>
      </c>
      <c r="E29" s="1" t="s">
        <v>120</v>
      </c>
      <c r="H29" s="1" t="s">
        <v>565</v>
      </c>
      <c r="L29" s="2" t="s">
        <v>814</v>
      </c>
      <c r="M29" s="1" t="s">
        <v>566</v>
      </c>
      <c r="O29" s="1"/>
      <c r="P29" s="1" t="s">
        <v>3757</v>
      </c>
      <c r="Q29" s="1">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8</v>
      </c>
      <c r="R29" t="s">
        <v>342</v>
      </c>
      <c r="S29" t="s">
        <v>567</v>
      </c>
      <c r="T29" s="2" t="s">
        <v>814</v>
      </c>
      <c r="U29" s="1" t="s">
        <v>2702</v>
      </c>
      <c r="W29" s="1"/>
      <c r="X29" s="1" t="s">
        <v>3749</v>
      </c>
      <c r="Y29" s="1">
        <f t="shared" ref="Y29" ca="1" si="13">IF($D29=1,VLOOKUP(1,INDIRECT(第1問問題レベル,0),IF(MOD(INT($C29*100),2)=1,3,2),0),IF($D29=2,VLOOKUP(2,INDIRECT(第2問問題レベル,0),IF(MOD(INT($C29*100),2)=1,3,2),0),IF($D29=3,VLOOKUP(3,INDIRECT(第3問問題レベル,0),IF(MOD(INT($C29*100),2)=1,3,2),0),IF($D29=4,VLOOKUP(4,INDIRECT(第4問問題レベル,0),IF(MOD(INT($C29*100),2)=1,3,2),0),IF($D29=5,VLOOKUP(5,INDIRECT(第5問問題レベル,0),IF(MOD(INT($C29*100),2)=1,3,2),0),IF($D29=6,VLOOKUP(6,INDIRECT(第6問問題レベル,0),IF(MOD(INT($C29*100),2)=1,3,2),0),0))))))</f>
        <v>1</v>
      </c>
      <c r="Z29" t="s">
        <v>342</v>
      </c>
      <c r="AA29" s="1" t="s">
        <v>2703</v>
      </c>
      <c r="AB29" s="2" t="s">
        <v>814</v>
      </c>
      <c r="AC29" t="s">
        <v>232</v>
      </c>
      <c r="AF29" s="1" t="s">
        <v>568</v>
      </c>
      <c r="AG29" s="1"/>
      <c r="AH29" s="1"/>
      <c r="AI29" s="1" t="s">
        <v>569</v>
      </c>
      <c r="AJ29" t="str">
        <f t="shared" ca="1" si="1"/>
        <v>あめが　たくさんあります。/きのう、こどもに　あげたので　8こ　へりました。/きょうは、きのうより　1こ　おおく　あげます。/きょうは、あめが　なんこ　へりますか。</v>
      </c>
    </row>
    <row r="30" spans="1:36" ht="38.25">
      <c r="A30" s="1" t="s">
        <v>445</v>
      </c>
      <c r="B30" s="1">
        <v>13</v>
      </c>
      <c r="C30">
        <f t="shared" ca="1" si="7"/>
        <v>0.69285060992855385</v>
      </c>
      <c r="D30">
        <f t="shared" ca="1" si="9"/>
        <v>5</v>
      </c>
      <c r="E30" s="1" t="s">
        <v>3758</v>
      </c>
      <c r="F30" s="1">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6</v>
      </c>
      <c r="G30" t="str">
        <f ca="1">IF(MOD(F30,10)=0,"ぴき",IF(MOD(F30,10)=1,"ぴき",IF(MOD(F30,10)=6,"ぴき",IF(MOD(F30,10)=3,"びき","ひき"))))</f>
        <v>ぴき</v>
      </c>
      <c r="K30" s="1" t="s">
        <v>570</v>
      </c>
      <c r="L30" s="2" t="s">
        <v>814</v>
      </c>
      <c r="M30" s="1" t="s">
        <v>257</v>
      </c>
      <c r="O30" s="1"/>
      <c r="P30" s="1" t="s">
        <v>3759</v>
      </c>
      <c r="Q30" s="1">
        <f t="shared" ref="Q30" ca="1" si="14">IF($D30=1,VLOOKUP(1,INDIRECT(第1問問題レベル,0),IF(MOD(INT($C30*100),2)=1,3,2),0),IF($D30=2,VLOOKUP(2,INDIRECT(第2問問題レベル,0),IF(MOD(INT($C30*100),2)=1,3,2),0),IF($D30=3,VLOOKUP(3,INDIRECT(第3問問題レベル,0),IF(MOD(INT($C30*100),2)=1,3,2),0),IF($D30=4,VLOOKUP(4,INDIRECT(第4問問題レベル,0),IF(MOD(INT($C30*100),2)=1,3,2),0),IF($D30=5,VLOOKUP(5,INDIRECT(第5問問題レベル,0),IF(MOD(INT($C30*100),2)=1,3,2),0),IF($D30=6,VLOOKUP(6,INDIRECT(第6問問題レベル,0),IF(MOD(INT($C30*100),2)=1,3,2),0),0))))))</f>
        <v>2</v>
      </c>
      <c r="R30" t="str">
        <f ca="1">IF(MOD(Q30,10)=0,"ぴき",IF(MOD(Q30,10)=1,"ぴき",IF(MOD(Q30,10)=6,"ぴき",IF(MOD(Q30,10)=3,"びき","ひき"))))</f>
        <v>ひき</v>
      </c>
      <c r="S30" s="1" t="s">
        <v>571</v>
      </c>
      <c r="T30" s="2" t="s">
        <v>814</v>
      </c>
      <c r="U30" s="1" t="s">
        <v>572</v>
      </c>
      <c r="X30" s="1" t="s">
        <v>573</v>
      </c>
      <c r="AA30" s="1" t="s">
        <v>574</v>
      </c>
      <c r="AB30" s="2" t="s">
        <v>814</v>
      </c>
      <c r="AJ30" t="str">
        <f t="shared" ca="1" si="1"/>
        <v>ありが　すから　　6ぴき　でて　いきました。/そのあとで　さっきより　2ひき　たくさん　でていきました。/あとからなんびきの　ありが　でていきましたか。/</v>
      </c>
    </row>
    <row r="31" spans="1:36" ht="25.5">
      <c r="A31" s="1" t="s">
        <v>445</v>
      </c>
      <c r="B31" s="1">
        <v>14</v>
      </c>
      <c r="C31">
        <f t="shared" ca="1" si="7"/>
        <v>0.73680985175751934</v>
      </c>
      <c r="D31">
        <f t="shared" ca="1" si="9"/>
        <v>3</v>
      </c>
      <c r="E31" s="1" t="s">
        <v>575</v>
      </c>
      <c r="H31" t="s">
        <v>30</v>
      </c>
      <c r="K31" s="1" t="s">
        <v>576</v>
      </c>
      <c r="L31" s="2" t="s">
        <v>814</v>
      </c>
      <c r="M31" s="1" t="s">
        <v>273</v>
      </c>
      <c r="N31" s="1">
        <f ca="1">IF($D31=1,VLOOKUP(1,INDIRECT(第1問問題レベル,0),IF(MOD(INT($C31*100),2)=1,2,3),0),IF($D31=2,VLOOKUP(2,INDIRECT(第2問問題レベル,0),IF(MOD(INT($C31*100),2)=1,2,3),0),IF($D31=3,VLOOKUP(3,INDIRECT(第3問問題レベル,0),IF(MOD(INT($C31*100),2)=1,2,3),0),IF($D31=4,VLOOKUP(4,INDIRECT(第4問問題レベル,0),IF(MOD(INT($C31*100),2)=1,2,3),0),IF($D31=5,VLOOKUP(5,INDIRECT(第5問問題レベル,0),IF(MOD(INT($C31*100),2)=1,2,3),0),IF($D31=6,VLOOKUP(6,INDIRECT(第6問問題レベル,0),IF(MOD(INT($C31*100),2)=1,2,3),0),0))))))</f>
        <v>9</v>
      </c>
      <c r="O31" s="1" t="s">
        <v>2698</v>
      </c>
      <c r="P31" s="1" t="s">
        <v>578</v>
      </c>
      <c r="S31" s="1" t="s">
        <v>33</v>
      </c>
      <c r="T31" s="2" t="s">
        <v>814</v>
      </c>
      <c r="U31" s="1" t="s">
        <v>580</v>
      </c>
      <c r="W31" s="1"/>
      <c r="X31" s="1" t="s">
        <v>3751</v>
      </c>
      <c r="Y31" s="1">
        <f t="shared" ref="Y31" ca="1" si="15">IF($D31=1,VLOOKUP(1,INDIRECT(第1問問題レベル,0),IF(MOD(INT($C31*100),2)=1,3,2),0),IF($D31=2,VLOOKUP(2,INDIRECT(第2問問題レベル,0),IF(MOD(INT($C31*100),2)=1,3,2),0),IF($D31=3,VLOOKUP(3,INDIRECT(第3問問題レベル,0),IF(MOD(INT($C31*100),2)=1,3,2),0),IF($D31=4,VLOOKUP(4,INDIRECT(第4問問題レベル,0),IF(MOD(INT($C31*100),2)=1,3,2),0),IF($D31=5,VLOOKUP(5,INDIRECT(第5問問題レベル,0),IF(MOD(INT($C31*100),2)=1,3,2),0),IF($D31=6,VLOOKUP(6,INDIRECT(第6問問題レベル,0),IF(MOD(INT($C31*100),2)=1,3,2),0),0))))))</f>
        <v>3</v>
      </c>
      <c r="Z31" t="s">
        <v>342</v>
      </c>
      <c r="AA31" s="1" t="s">
        <v>579</v>
      </c>
      <c r="AB31" s="2" t="s">
        <v>814</v>
      </c>
      <c r="AC31" s="1" t="s">
        <v>580</v>
      </c>
      <c r="AF31" s="1" t="s">
        <v>581</v>
      </c>
      <c r="AI31" s="1" t="s">
        <v>582</v>
      </c>
      <c r="AJ31" t="str">
        <f t="shared" ca="1" si="1"/>
        <v>はこに　りんごが　はいって　います。/はじめに　9こ　はこから　とりました。/2かいめは、さっきより　3こ　おおく　とります。/2かいめは、なんこの　りんごを　とりますか。</v>
      </c>
    </row>
    <row r="34" spans="5:5">
      <c r="E34" t="s">
        <v>197</v>
      </c>
    </row>
    <row r="35" spans="5:5">
      <c r="E35" t="s">
        <v>198</v>
      </c>
    </row>
    <row r="36" spans="5:5">
      <c r="E36" t="s">
        <v>199</v>
      </c>
    </row>
    <row r="38" spans="5:5">
      <c r="E38" t="s">
        <v>201</v>
      </c>
    </row>
    <row r="39" spans="5:5">
      <c r="E39" t="s">
        <v>202</v>
      </c>
    </row>
    <row r="40" spans="5:5">
      <c r="E40" t="s">
        <v>203</v>
      </c>
    </row>
    <row r="41" spans="5:5">
      <c r="E41" t="s">
        <v>204</v>
      </c>
    </row>
    <row r="42" spans="5:5">
      <c r="E42" t="s">
        <v>205</v>
      </c>
    </row>
    <row r="43" spans="5:5">
      <c r="E43" t="s">
        <v>206</v>
      </c>
    </row>
    <row r="44" spans="5:5">
      <c r="E44" t="s">
        <v>207</v>
      </c>
    </row>
    <row r="45" spans="5:5">
      <c r="E45" t="s">
        <v>208</v>
      </c>
    </row>
    <row r="46" spans="5:5">
      <c r="E46" t="s">
        <v>210</v>
      </c>
    </row>
    <row r="47" spans="5:5">
      <c r="E47" t="s">
        <v>211</v>
      </c>
    </row>
    <row r="48" spans="5:5">
      <c r="E48" t="s">
        <v>212</v>
      </c>
    </row>
    <row r="49" spans="5:5">
      <c r="E49" t="s">
        <v>213</v>
      </c>
    </row>
    <row r="50" spans="5:5">
      <c r="E50" t="s">
        <v>214</v>
      </c>
    </row>
    <row r="51" spans="5:5">
      <c r="E51" t="s">
        <v>215</v>
      </c>
    </row>
    <row r="52" spans="5:5">
      <c r="E52" t="s">
        <v>217</v>
      </c>
    </row>
    <row r="53" spans="5:5">
      <c r="E53" t="s">
        <v>218</v>
      </c>
    </row>
    <row r="54" spans="5:5">
      <c r="E54" t="s">
        <v>219</v>
      </c>
    </row>
    <row r="55" spans="5:5">
      <c r="E55" t="s">
        <v>220</v>
      </c>
    </row>
    <row r="56" spans="5:5">
      <c r="E56" t="s">
        <v>221</v>
      </c>
    </row>
    <row r="57" spans="5:5">
      <c r="E57" t="s">
        <v>222</v>
      </c>
    </row>
    <row r="58" spans="5:5">
      <c r="E58" t="s">
        <v>223</v>
      </c>
    </row>
    <row r="59" spans="5:5">
      <c r="E59" t="s">
        <v>224</v>
      </c>
    </row>
    <row r="60" spans="5:5">
      <c r="E60" t="s">
        <v>225</v>
      </c>
    </row>
    <row r="62" spans="5:5">
      <c r="E62" t="s">
        <v>247</v>
      </c>
    </row>
    <row r="63" spans="5:5">
      <c r="E63" t="s">
        <v>188</v>
      </c>
    </row>
    <row r="64" spans="5:5">
      <c r="E64" t="s">
        <v>189</v>
      </c>
    </row>
    <row r="65" spans="5:5">
      <c r="E65" t="s">
        <v>190</v>
      </c>
    </row>
    <row r="66" spans="5:5">
      <c r="E66" t="s">
        <v>191</v>
      </c>
    </row>
    <row r="67" spans="5:5">
      <c r="E67" t="s">
        <v>192</v>
      </c>
    </row>
    <row r="68" spans="5:5">
      <c r="E68" t="s">
        <v>193</v>
      </c>
    </row>
    <row r="69" spans="5:5">
      <c r="E69" t="s">
        <v>194</v>
      </c>
    </row>
    <row r="70" spans="5:5">
      <c r="E70" t="s">
        <v>195</v>
      </c>
    </row>
    <row r="71" spans="5:5">
      <c r="E71" t="s">
        <v>196</v>
      </c>
    </row>
    <row r="72" spans="5:5">
      <c r="E72" t="s">
        <v>197</v>
      </c>
    </row>
    <row r="73" spans="5:5">
      <c r="E73" t="s">
        <v>198</v>
      </c>
    </row>
    <row r="74" spans="5:5">
      <c r="E74" t="s">
        <v>199</v>
      </c>
    </row>
    <row r="75" spans="5:5">
      <c r="E75" t="s">
        <v>200</v>
      </c>
    </row>
    <row r="76" spans="5:5">
      <c r="E76" t="s">
        <v>201</v>
      </c>
    </row>
    <row r="77" spans="5:5">
      <c r="E77" t="s">
        <v>202</v>
      </c>
    </row>
    <row r="78" spans="5:5">
      <c r="E78" t="s">
        <v>203</v>
      </c>
    </row>
    <row r="79" spans="5:5">
      <c r="E79" t="s">
        <v>204</v>
      </c>
    </row>
    <row r="80" spans="5:5">
      <c r="E80" t="s">
        <v>205</v>
      </c>
    </row>
    <row r="81" spans="5:5">
      <c r="E81" t="s">
        <v>206</v>
      </c>
    </row>
    <row r="82" spans="5:5">
      <c r="E82" t="s">
        <v>207</v>
      </c>
    </row>
    <row r="83" spans="5:5">
      <c r="E83" t="s">
        <v>208</v>
      </c>
    </row>
    <row r="84" spans="5:5">
      <c r="E84" t="s">
        <v>209</v>
      </c>
    </row>
    <row r="85" spans="5:5">
      <c r="E85" t="s">
        <v>210</v>
      </c>
    </row>
    <row r="86" spans="5:5">
      <c r="E86" t="s">
        <v>211</v>
      </c>
    </row>
    <row r="87" spans="5:5">
      <c r="E87" t="s">
        <v>212</v>
      </c>
    </row>
    <row r="88" spans="5:5">
      <c r="E88" t="s">
        <v>213</v>
      </c>
    </row>
    <row r="89" spans="5:5">
      <c r="E89" t="s">
        <v>214</v>
      </c>
    </row>
    <row r="90" spans="5:5">
      <c r="E90" t="s">
        <v>215</v>
      </c>
    </row>
    <row r="91" spans="5:5">
      <c r="E91" t="s">
        <v>216</v>
      </c>
    </row>
    <row r="92" spans="5:5">
      <c r="E92" t="s">
        <v>217</v>
      </c>
    </row>
    <row r="93" spans="5:5">
      <c r="E93" t="s">
        <v>218</v>
      </c>
    </row>
    <row r="94" spans="5:5">
      <c r="E94" t="s">
        <v>219</v>
      </c>
    </row>
    <row r="95" spans="5:5">
      <c r="E95" t="s">
        <v>220</v>
      </c>
    </row>
    <row r="96" spans="5:5">
      <c r="E96" t="s">
        <v>221</v>
      </c>
    </row>
    <row r="97" spans="5:5">
      <c r="E97" t="s">
        <v>222</v>
      </c>
    </row>
    <row r="98" spans="5:5">
      <c r="E98" t="s">
        <v>223</v>
      </c>
    </row>
    <row r="99" spans="5:5">
      <c r="E99" t="s">
        <v>224</v>
      </c>
    </row>
    <row r="100" spans="5:5">
      <c r="E100" t="s">
        <v>225</v>
      </c>
    </row>
  </sheetData>
  <phoneticPr fontId="1"/>
  <pageMargins left="0.25" right="0.25" top="0.75" bottom="0.75" header="0.3" footer="0.3"/>
  <pageSetup paperSize="9" scale="9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4"/>
  <sheetViews>
    <sheetView zoomScale="80" zoomScaleNormal="80" workbookViewId="0">
      <pane ySplit="2" topLeftCell="A13" activePane="bottomLeft" state="frozen"/>
      <selection pane="bottomLeft" activeCell="M20" sqref="M20"/>
    </sheetView>
  </sheetViews>
  <sheetFormatPr defaultColWidth="9" defaultRowHeight="14.25"/>
  <cols>
    <col min="1" max="1" width="9" style="3"/>
    <col min="2" max="3" width="9" style="3" customWidth="1"/>
    <col min="4" max="4" width="3.46484375" style="3" customWidth="1"/>
    <col min="5" max="5" width="9" style="3" customWidth="1"/>
    <col min="6" max="7" width="4" style="3" customWidth="1"/>
    <col min="8" max="8" width="9" style="3" customWidth="1"/>
    <col min="9" max="10" width="4" style="3" customWidth="1"/>
    <col min="11" max="11" width="9" style="3" customWidth="1"/>
    <col min="12" max="12" width="2.46484375" style="3" customWidth="1"/>
    <col min="13" max="13" width="9" style="3" customWidth="1"/>
    <col min="14" max="15" width="4" style="3" customWidth="1"/>
    <col min="16" max="16" width="9" style="3" customWidth="1"/>
    <col min="17" max="18" width="4" style="3" customWidth="1"/>
    <col min="19" max="19" width="9" style="3" customWidth="1"/>
    <col min="20" max="20" width="2.46484375" style="3" customWidth="1"/>
    <col min="21" max="21" width="9" style="3" customWidth="1"/>
    <col min="22" max="23" width="4" style="3" customWidth="1"/>
    <col min="24" max="24" width="9" style="3" customWidth="1"/>
    <col min="25" max="26" width="4" style="3" customWidth="1"/>
    <col min="27" max="27" width="9" style="3" customWidth="1"/>
    <col min="28" max="28" width="2.46484375" style="3" customWidth="1"/>
    <col min="29" max="29" width="9" style="3" customWidth="1"/>
    <col min="30" max="31" width="4" style="3" customWidth="1"/>
    <col min="32" max="32" width="9" style="3" customWidth="1"/>
    <col min="33" max="34" width="4" style="3" customWidth="1"/>
    <col min="35" max="35" width="9" style="3" customWidth="1"/>
    <col min="36" max="16384" width="9" style="3"/>
  </cols>
  <sheetData>
    <row r="1" spans="1:36">
      <c r="A1" s="3" t="s">
        <v>5</v>
      </c>
      <c r="C1" s="3" t="s">
        <v>5</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5</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s="18" customFormat="1" ht="57">
      <c r="A3" s="18" t="s">
        <v>585</v>
      </c>
      <c r="B3" s="3">
        <v>1</v>
      </c>
      <c r="C3" s="3">
        <f t="shared" ref="C3:C44" ca="1" si="0">RAND()</f>
        <v>0.49519693771353246</v>
      </c>
      <c r="D3" s="3">
        <f ca="1">RANK(C3,C$3:C$34,0)</f>
        <v>17</v>
      </c>
      <c r="E3" s="18" t="s">
        <v>259</v>
      </c>
      <c r="H3" s="18" t="s">
        <v>587</v>
      </c>
      <c r="K3" s="18" t="s">
        <v>588</v>
      </c>
      <c r="L3" s="28" t="s">
        <v>814</v>
      </c>
      <c r="M3" s="18" t="s">
        <v>3760</v>
      </c>
      <c r="N3" s="18">
        <f t="shared" ref="N3:N8" ca="1" si="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0</v>
      </c>
      <c r="O3" s="3" t="str">
        <f ca="1">IF(MOD(N3,10)=0,"ぽん",IF(MOD(N3,10)=1,"ぽん",IF(MOD(N3,10)=6,"ぽん",IF(MOD(N3,10)=3,"ぼん","ほん"))))</f>
        <v>ぽん</v>
      </c>
      <c r="P3" s="18" t="s">
        <v>589</v>
      </c>
      <c r="Q3" s="18">
        <f t="shared" ref="Q3:Q8" ca="1" si="2">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0</v>
      </c>
      <c r="R3" s="3" t="str">
        <f ca="1">IF(MOD(Q3,10)=0,"ぽん",IF(MOD(Q3,10)=1,"ぽん",IF(MOD(Q3,10)=6,"ぽん",IF(MOD(Q3,10)=3,"ぼん","ほん"))))</f>
        <v>ぽん</v>
      </c>
      <c r="S3" s="18" t="s">
        <v>590</v>
      </c>
      <c r="T3" s="28" t="s">
        <v>814</v>
      </c>
      <c r="U3" s="18" t="s">
        <v>591</v>
      </c>
      <c r="X3" s="18" t="s">
        <v>260</v>
      </c>
      <c r="AA3" s="18" t="s">
        <v>592</v>
      </c>
      <c r="AB3" s="28" t="s">
        <v>814</v>
      </c>
      <c r="AJ3" s="3" t="str">
        <f ca="1">E3&amp;F3&amp;G3&amp;H3&amp;I3&amp;J3&amp;K3&amp;L3&amp;M3&amp;N3&amp;O3&amp;P3&amp;Q3&amp;R3&amp;S3&amp;T3&amp;U3&amp;V3&amp;W3&amp;X3&amp;Y3&amp;Z3&amp;AA3&amp;AB3&amp;AC3&amp;AD3&amp;AE3&amp;AF3&amp;AG3&amp;AH3&amp;AI3</f>
        <v>ももかさんは、つくしを　たくさん　もって　いました。/いもうとに　0ぽん　あげたので、0ぽん　に　なりました。/ももかさんは、はじめに　なんぼんの　　つくしを　もって　いましたか。/</v>
      </c>
    </row>
    <row r="4" spans="1:36" s="18" customFormat="1" ht="42.75">
      <c r="A4" s="18" t="s">
        <v>585</v>
      </c>
      <c r="B4" s="18">
        <v>2</v>
      </c>
      <c r="C4" s="3">
        <f t="shared" ca="1" si="0"/>
        <v>0.19809883345708357</v>
      </c>
      <c r="D4" s="3">
        <f t="shared" ref="D4:D34" ca="1" si="3">RANK(C4,C$3:C$34,0)</f>
        <v>23</v>
      </c>
      <c r="E4" s="18" t="s">
        <v>2704</v>
      </c>
      <c r="H4" s="18" t="s">
        <v>593</v>
      </c>
      <c r="K4" s="18" t="s">
        <v>594</v>
      </c>
      <c r="L4" s="28" t="s">
        <v>814</v>
      </c>
      <c r="M4" s="18" t="s">
        <v>3761</v>
      </c>
      <c r="N4" s="18">
        <f t="shared" ca="1" si="1"/>
        <v>0</v>
      </c>
      <c r="O4" s="3" t="str">
        <f ca="1">IF(MOD(N4,10)=0,"ぽん",IF(MOD(N4,10)=1,"ぽん",IF(MOD(N4,10)=6,"ぽん",IF(MOD(N4,10)=3,"ぼん","ほん"))))</f>
        <v>ぽん</v>
      </c>
      <c r="P4" s="18" t="s">
        <v>595</v>
      </c>
      <c r="Q4" s="18">
        <f t="shared" ca="1" si="2"/>
        <v>0</v>
      </c>
      <c r="R4" s="3" t="str">
        <f ca="1">IF(MOD(Q4,10)=0,"ぽん",IF(MOD(Q4,10)=1,"ぽん",IF(MOD(Q4,10)=6,"ぽん",IF(MOD(Q4,10)=3,"ぼん","ほん"))))</f>
        <v>ぽん</v>
      </c>
      <c r="S4" s="18" t="s">
        <v>590</v>
      </c>
      <c r="T4" s="28" t="s">
        <v>814</v>
      </c>
      <c r="U4" s="18" t="s">
        <v>596</v>
      </c>
      <c r="X4" s="18" t="s">
        <v>598</v>
      </c>
      <c r="AA4" s="18" t="s">
        <v>597</v>
      </c>
      <c r="AB4" s="28" t="s">
        <v>814</v>
      </c>
      <c r="AJ4" s="3" t="str">
        <f t="shared" ref="AJ4:AJ44" ca="1" si="4">E4&amp;F4&amp;G4&amp;H4&amp;I4&amp;J4&amp;K4&amp;L4&amp;M4&amp;N4&amp;O4&amp;P4&amp;Q4&amp;R4&amp;S4&amp;T4&amp;U4&amp;V4&amp;W4&amp;X4&amp;Y4&amp;Z4&amp;AA4&amp;AB4&amp;AC4&amp;AD4&amp;AE4&amp;AF4&amp;AG4&amp;AH4&amp;AI4</f>
        <v>たけやぶに　たけのこが　はえて　いました。/きょう　0ぽん　とったので、0ぽん　に　なりました。/はじめに　なんぼん　はえて　いましたか。/</v>
      </c>
    </row>
    <row r="5" spans="1:36" s="18" customFormat="1" ht="42.75">
      <c r="A5" s="18" t="s">
        <v>585</v>
      </c>
      <c r="B5" s="3">
        <v>3</v>
      </c>
      <c r="C5" s="3">
        <f t="shared" ca="1" si="0"/>
        <v>0.79873085912534902</v>
      </c>
      <c r="D5" s="3">
        <f t="shared" ca="1" si="3"/>
        <v>6</v>
      </c>
      <c r="E5" s="18" t="s">
        <v>261</v>
      </c>
      <c r="H5" s="18" t="s">
        <v>599</v>
      </c>
      <c r="K5" s="18" t="s">
        <v>600</v>
      </c>
      <c r="L5" s="28" t="s">
        <v>814</v>
      </c>
      <c r="M5" s="18" t="s">
        <v>3762</v>
      </c>
      <c r="N5" s="18">
        <f t="shared" ca="1" si="1"/>
        <v>8</v>
      </c>
      <c r="O5" s="18" t="s">
        <v>601</v>
      </c>
      <c r="P5" s="18" t="s">
        <v>602</v>
      </c>
      <c r="Q5" s="18">
        <f t="shared" ca="1" si="2"/>
        <v>1</v>
      </c>
      <c r="R5" s="18" t="s">
        <v>36</v>
      </c>
      <c r="S5" s="18" t="s">
        <v>590</v>
      </c>
      <c r="T5" s="28" t="s">
        <v>814</v>
      </c>
      <c r="U5" s="18" t="s">
        <v>262</v>
      </c>
      <c r="X5" s="18" t="s">
        <v>2705</v>
      </c>
      <c r="AA5" s="18" t="s">
        <v>603</v>
      </c>
      <c r="AB5" s="28" t="s">
        <v>814</v>
      </c>
      <c r="AJ5" s="3" t="str">
        <f t="shared" ca="1" si="4"/>
        <v>もときくんは、ほんを　もっています。/ともだちに　8さつ　かしたので、1さつ　に　なりました。/もときくんは　なんさつ　ほんを　もっていましたか。/</v>
      </c>
    </row>
    <row r="6" spans="1:36" s="18" customFormat="1" ht="42.75">
      <c r="A6" s="18" t="s">
        <v>585</v>
      </c>
      <c r="B6" s="18">
        <v>4</v>
      </c>
      <c r="C6" s="3">
        <f t="shared" ca="1" si="0"/>
        <v>0.11493320994134659</v>
      </c>
      <c r="D6" s="3">
        <f t="shared" ca="1" si="3"/>
        <v>26</v>
      </c>
      <c r="E6" s="18" t="s">
        <v>604</v>
      </c>
      <c r="H6" s="18" t="s">
        <v>605</v>
      </c>
      <c r="L6" s="28" t="s">
        <v>814</v>
      </c>
      <c r="M6" s="18" t="s">
        <v>3763</v>
      </c>
      <c r="N6" s="18">
        <f t="shared" ca="1" si="1"/>
        <v>0</v>
      </c>
      <c r="O6" s="18" t="s">
        <v>606</v>
      </c>
      <c r="P6" s="18" t="s">
        <v>3764</v>
      </c>
      <c r="Q6" s="18">
        <f t="shared" ca="1" si="2"/>
        <v>0</v>
      </c>
      <c r="R6" s="18" t="s">
        <v>606</v>
      </c>
      <c r="S6" s="18" t="s">
        <v>590</v>
      </c>
      <c r="T6" s="28" t="s">
        <v>814</v>
      </c>
      <c r="U6" s="18" t="s">
        <v>2706</v>
      </c>
      <c r="X6" s="18" t="s">
        <v>2707</v>
      </c>
      <c r="AA6" s="18" t="s">
        <v>607</v>
      </c>
      <c r="AB6" s="28" t="s">
        <v>814</v>
      </c>
      <c r="AJ6" s="3" t="str">
        <f t="shared" ca="1" si="4"/>
        <v>おかしを　もっていました。/おとうとに　0こ　あげたので　0こ　に　なりました。/はじめに　おかしを　なんこ　もって　いましたか。/</v>
      </c>
    </row>
    <row r="7" spans="1:36" s="18" customFormat="1" ht="57">
      <c r="A7" s="18" t="s">
        <v>585</v>
      </c>
      <c r="B7" s="3">
        <v>5</v>
      </c>
      <c r="C7" s="3">
        <f t="shared" ca="1" si="0"/>
        <v>0.7882648130755302</v>
      </c>
      <c r="D7" s="3">
        <f t="shared" ca="1" si="3"/>
        <v>7</v>
      </c>
      <c r="E7" s="18" t="s">
        <v>608</v>
      </c>
      <c r="H7" s="18" t="s">
        <v>609</v>
      </c>
      <c r="K7" s="18" t="s">
        <v>610</v>
      </c>
      <c r="L7" s="28" t="s">
        <v>814</v>
      </c>
      <c r="M7" s="18" t="s">
        <v>3765</v>
      </c>
      <c r="N7" s="18">
        <f t="shared" ca="1" si="1"/>
        <v>0</v>
      </c>
      <c r="O7" s="18" t="str">
        <f ca="1">IF(N7=1,"にん（ひとり）",IF(N7=2,"にん（ふたり）","にん"))</f>
        <v>にん</v>
      </c>
      <c r="P7" s="18" t="s">
        <v>3766</v>
      </c>
      <c r="Q7" s="18">
        <f t="shared" ca="1" si="2"/>
        <v>0</v>
      </c>
      <c r="R7" s="18" t="str">
        <f ca="1">IF(Q7=1,"にん（ひとり）",IF(Q7=2,"にん（ふたり）","にん"))</f>
        <v>にん</v>
      </c>
      <c r="S7" s="18" t="s">
        <v>590</v>
      </c>
      <c r="T7" s="28" t="s">
        <v>814</v>
      </c>
      <c r="U7" s="18" t="s">
        <v>611</v>
      </c>
      <c r="X7" s="18" t="s">
        <v>612</v>
      </c>
      <c r="AA7" s="18" t="s">
        <v>613</v>
      </c>
      <c r="AB7" s="28" t="s">
        <v>814</v>
      </c>
      <c r="AJ7" s="3" t="str">
        <f t="shared" ca="1" si="4"/>
        <v>バスに　おきゃくさんが　のっています。/バスていで　0にん　おきゃくさんが　おりたので　0にん　に　なりました。/さいしょに　なんにんの　おきゃくさんが　のって　いましたか。/</v>
      </c>
    </row>
    <row r="8" spans="1:36" s="18" customFormat="1" ht="42.75">
      <c r="A8" s="18" t="s">
        <v>585</v>
      </c>
      <c r="B8" s="18">
        <v>6</v>
      </c>
      <c r="C8" s="3">
        <f t="shared" ca="1" si="0"/>
        <v>9.989560851252488E-2</v>
      </c>
      <c r="D8" s="3">
        <f t="shared" ca="1" si="3"/>
        <v>28</v>
      </c>
      <c r="E8" s="18" t="s">
        <v>614</v>
      </c>
      <c r="H8" s="18" t="s">
        <v>615</v>
      </c>
      <c r="K8" s="18" t="s">
        <v>616</v>
      </c>
      <c r="L8" s="28" t="s">
        <v>814</v>
      </c>
      <c r="M8" s="18" t="s">
        <v>3767</v>
      </c>
      <c r="N8" s="18">
        <f t="shared" ca="1" si="1"/>
        <v>0</v>
      </c>
      <c r="O8" s="3" t="str">
        <f ca="1">IF(MOD(N8,10)=0,"ぽん",IF(MOD(N8,10)=1,"ぽん",IF(MOD(N8,10)=6,"ぽん",IF(MOD(N8,10)=3,"ぼん","ほん"))))</f>
        <v>ぽん</v>
      </c>
      <c r="P8" s="18" t="s">
        <v>617</v>
      </c>
      <c r="Q8" s="18">
        <f t="shared" ca="1" si="2"/>
        <v>0</v>
      </c>
      <c r="R8" s="3" t="str">
        <f ca="1">IF(MOD(Q8,10)=0,"ぽん",IF(MOD(Q8,10)=1,"ぽん",IF(MOD(Q8,10)=6,"ぽん",IF(MOD(Q8,10)=3,"ぼん","ほん"))))</f>
        <v>ぽん</v>
      </c>
      <c r="S8" s="18" t="s">
        <v>32</v>
      </c>
      <c r="T8" s="28" t="s">
        <v>814</v>
      </c>
      <c r="U8" s="18" t="s">
        <v>618</v>
      </c>
      <c r="X8" s="18" t="s">
        <v>619</v>
      </c>
      <c r="AA8" s="18" t="s">
        <v>621</v>
      </c>
      <c r="AB8" s="28" t="s">
        <v>814</v>
      </c>
      <c r="AJ8" s="3" t="str">
        <f t="shared" ca="1" si="4"/>
        <v>ふくろに　バナナが　はいっています。/おさるさんが　0ぽん　たべた　ので、0ぽんに　なりました。/バナナは、はじめに　なんぼん　ありましたか。/</v>
      </c>
    </row>
    <row r="9" spans="1:36" s="18" customFormat="1" ht="42.75">
      <c r="A9" s="18" t="s">
        <v>585</v>
      </c>
      <c r="B9" s="3">
        <v>7</v>
      </c>
      <c r="C9" s="3">
        <f t="shared" ca="1" si="0"/>
        <v>3.3555111718872155E-2</v>
      </c>
      <c r="D9" s="3">
        <f t="shared" ca="1" si="3"/>
        <v>31</v>
      </c>
      <c r="E9" s="18" t="s">
        <v>263</v>
      </c>
      <c r="H9" s="18" t="s">
        <v>622</v>
      </c>
      <c r="K9" s="18" t="s">
        <v>2708</v>
      </c>
      <c r="L9" s="28" t="s">
        <v>814</v>
      </c>
      <c r="M9" s="18" t="s">
        <v>624</v>
      </c>
      <c r="P9" s="18" t="s">
        <v>3768</v>
      </c>
      <c r="Q9" s="18">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R9" s="18" t="s">
        <v>623</v>
      </c>
      <c r="S9" s="18" t="s">
        <v>2514</v>
      </c>
      <c r="T9" s="28" t="s">
        <v>814</v>
      </c>
      <c r="U9" s="18" t="s">
        <v>625</v>
      </c>
      <c r="V9" s="18">
        <f t="shared" ref="V9:V10" ca="1" si="5">IF($D9=1,VLOOKUP(1,INDIRECT(第1問問題レベル,0),IF(MOD(INT($C9*100),2)=1,3,2),0),IF($D9=2,VLOOKUP(2,INDIRECT(第2問問題レベル,0),IF(MOD(INT($C9*100),2)=1,3,2),0),IF($D9=3,VLOOKUP(3,INDIRECT(第3問問題レベル,0),IF(MOD(INT($C9*100),2)=1,3,2),0),IF($D9=4,VLOOKUP(4,INDIRECT(第4問問題レベル,0),IF(MOD(INT($C9*100),2)=1,3,2),0),IF($D9=5,VLOOKUP(5,INDIRECT(第5問問題レベル,0),IF(MOD(INT($C9*100),2)=1,3,2),0),IF($D9=6,VLOOKUP(6,INDIRECT(第6問問題レベル,0),IF(MOD(INT($C9*100),2)=1,3,2),0),0))))))</f>
        <v>0</v>
      </c>
      <c r="W9" s="18" t="s">
        <v>623</v>
      </c>
      <c r="X9" s="18" t="s">
        <v>78</v>
      </c>
      <c r="AB9" s="28" t="s">
        <v>814</v>
      </c>
      <c r="AC9" s="18" t="s">
        <v>264</v>
      </c>
      <c r="AF9" s="18" t="s">
        <v>622</v>
      </c>
      <c r="AI9" s="18" t="s">
        <v>626</v>
      </c>
      <c r="AJ9" s="3" t="str">
        <f t="shared" ca="1" si="4"/>
        <v>でんせんに　すずめが　とまって　いました。/おおきな　おとが　したので　0わ　にげて　しまいました。/のこったのは、0わ　です。/はじめに　なんわの　すずめが　いましたか。</v>
      </c>
    </row>
    <row r="10" spans="1:36" s="18" customFormat="1" ht="42.75">
      <c r="A10" s="18" t="s">
        <v>585</v>
      </c>
      <c r="B10" s="18">
        <v>8</v>
      </c>
      <c r="C10" s="3">
        <f t="shared" ca="1" si="0"/>
        <v>0.85161806670102325</v>
      </c>
      <c r="D10" s="3">
        <f t="shared" ca="1" si="3"/>
        <v>3</v>
      </c>
      <c r="E10" s="18" t="s">
        <v>627</v>
      </c>
      <c r="H10" s="18" t="s">
        <v>628</v>
      </c>
      <c r="K10" s="18" t="s">
        <v>629</v>
      </c>
      <c r="L10" s="28" t="s">
        <v>814</v>
      </c>
      <c r="M10" s="18" t="s">
        <v>630</v>
      </c>
      <c r="P10" s="18" t="s">
        <v>3769</v>
      </c>
      <c r="Q10" s="18">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9</v>
      </c>
      <c r="R10" s="3" t="str">
        <f ca="1">IF(MOD(Q10,10)=0,"ぽん",IF(MOD(Q10,10)=1,"ぽん",IF(MOD(Q10,10)=6,"ぽん",IF(MOD(Q10,10)=3,"ぼん","ほん"))))</f>
        <v>ほん</v>
      </c>
      <c r="S10" s="18" t="s">
        <v>44</v>
      </c>
      <c r="T10" s="28" t="s">
        <v>814</v>
      </c>
      <c r="U10" s="18" t="s">
        <v>3770</v>
      </c>
      <c r="V10" s="18">
        <f t="shared" ca="1" si="5"/>
        <v>3</v>
      </c>
      <c r="W10" s="3" t="str">
        <f ca="1">IF(MOD(V10,10)=0,"ぽん",IF(MOD(V10,10)=1,"ぽん",IF(MOD(V10,10)=6,"ぽん",IF(MOD(V10,10)=3,"ぼん","ほん"))))</f>
        <v>ぼん</v>
      </c>
      <c r="X10" s="18" t="s">
        <v>631</v>
      </c>
      <c r="AB10" s="28" t="s">
        <v>814</v>
      </c>
      <c r="AC10" s="18" t="s">
        <v>265</v>
      </c>
      <c r="AF10" s="18" t="s">
        <v>632</v>
      </c>
      <c r="AI10" s="18" t="s">
        <v>620</v>
      </c>
      <c r="AJ10" s="3" t="str">
        <f t="shared" ca="1" si="4"/>
        <v>はたけで　だいこんを　そだてて　います。/ばんごはんの　おかずに　9ほんぬきました。/まだ　3ぼん　のこっています。/はじめに、なんぼんの　だいこんが　ありましたか。</v>
      </c>
    </row>
    <row r="11" spans="1:36" s="18" customFormat="1" ht="42.75">
      <c r="A11" s="18" t="s">
        <v>585</v>
      </c>
      <c r="B11" s="3">
        <v>9</v>
      </c>
      <c r="C11" s="3">
        <f t="shared" ca="1" si="0"/>
        <v>0.11490338046196347</v>
      </c>
      <c r="D11" s="3">
        <f t="shared" ca="1" si="3"/>
        <v>27</v>
      </c>
      <c r="E11" s="18" t="s">
        <v>633</v>
      </c>
      <c r="H11" s="18" t="s">
        <v>634</v>
      </c>
      <c r="L11" s="28" t="s">
        <v>814</v>
      </c>
      <c r="M11" s="18" t="s">
        <v>3762</v>
      </c>
      <c r="N11" s="18">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0</v>
      </c>
      <c r="O11" s="3" t="str">
        <f ca="1">IF(MOD(N11,10)=0,"ぴき",IF(MOD(N11,10)=1,"ぴき",IF(MOD(N11,10)=6,"ぴき",IF(MOD(N11,10)=3,"びき","ひき"))))</f>
        <v>ぴき</v>
      </c>
      <c r="P11" s="18" t="s">
        <v>589</v>
      </c>
      <c r="Q11" s="18">
        <f t="shared" ref="Q11:Q13" ca="1" si="6">IF($D11=1,VLOOKUP(1,INDIRECT(第1問問題レベル,0),IF(MOD(INT($C11*100),2)=1,3,2),0),IF($D11=2,VLOOKUP(2,INDIRECT(第2問問題レベル,0),IF(MOD(INT($C11*100),2)=1,3,2),0),IF($D11=3,VLOOKUP(3,INDIRECT(第3問問題レベル,0),IF(MOD(INT($C11*100),2)=1,3,2),0),IF($D11=4,VLOOKUP(4,INDIRECT(第4問問題レベル,0),IF(MOD(INT($C11*100),2)=1,3,2),0),IF($D11=5,VLOOKUP(5,INDIRECT(第5問問題レベル,0),IF(MOD(INT($C11*100),2)=1,3,2),0),IF($D11=6,VLOOKUP(6,INDIRECT(第6問問題レベル,0),IF(MOD(INT($C11*100),2)=1,3,2),0),0))))))</f>
        <v>0</v>
      </c>
      <c r="R11" s="3" t="str">
        <f ca="1">IF(MOD(Q11,10)=0,"ぴき",IF(MOD(Q11,10)=1,"ぴき",IF(MOD(Q11,10)=6,"ぴき",IF(MOD(Q11,10)=3,"びき","ひき"))))</f>
        <v>ぴき</v>
      </c>
      <c r="S11" s="18" t="s">
        <v>2709</v>
      </c>
      <c r="T11" s="28" t="s">
        <v>814</v>
      </c>
      <c r="U11" s="18" t="s">
        <v>635</v>
      </c>
      <c r="X11" s="3" t="s">
        <v>636</v>
      </c>
      <c r="AA11" s="18" t="s">
        <v>637</v>
      </c>
      <c r="AB11" s="28" t="s">
        <v>814</v>
      </c>
      <c r="AJ11" s="3" t="str">
        <f t="shared" ca="1" si="4"/>
        <v>せみを　たくさん　つかまえました。/ともだちに　0ぴき　あげたので、0ぴきに　なりました。/なんびきの　せみを　つかまえましたか。/</v>
      </c>
    </row>
    <row r="12" spans="1:36" s="18" customFormat="1" ht="57">
      <c r="A12" s="18" t="s">
        <v>585</v>
      </c>
      <c r="B12" s="18">
        <v>10</v>
      </c>
      <c r="C12" s="3">
        <f t="shared" ca="1" si="0"/>
        <v>0.57365831143670787</v>
      </c>
      <c r="D12" s="3">
        <f t="shared" ca="1" si="3"/>
        <v>16</v>
      </c>
      <c r="E12" s="18" t="s">
        <v>638</v>
      </c>
      <c r="H12" s="18" t="s">
        <v>639</v>
      </c>
      <c r="K12" s="18" t="s">
        <v>640</v>
      </c>
      <c r="L12" s="28" t="s">
        <v>814</v>
      </c>
      <c r="M12" s="18" t="s">
        <v>3771</v>
      </c>
      <c r="N12" s="18">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O12" s="18" t="s">
        <v>42</v>
      </c>
      <c r="P12" s="18" t="s">
        <v>3772</v>
      </c>
      <c r="Q12" s="18">
        <f t="shared" ca="1" si="6"/>
        <v>0</v>
      </c>
      <c r="R12" s="18" t="s">
        <v>641</v>
      </c>
      <c r="S12" s="18" t="s">
        <v>642</v>
      </c>
      <c r="T12" s="28" t="s">
        <v>814</v>
      </c>
      <c r="U12" s="18" t="s">
        <v>596</v>
      </c>
      <c r="X12" s="18" t="s">
        <v>643</v>
      </c>
      <c r="AA12" s="18" t="s">
        <v>2710</v>
      </c>
      <c r="AB12" s="28" t="s">
        <v>814</v>
      </c>
      <c r="AJ12" s="3" t="str">
        <f t="shared" ca="1" si="4"/>
        <v>みなとに　ふねが　ていはく　しています。/あさに　0せき　しゅっこう　したので　0せき　のこりました。/はじめになんせきの　ふねが　ていはくしていましたか。/</v>
      </c>
    </row>
    <row r="13" spans="1:36" s="18" customFormat="1" ht="71.25">
      <c r="A13" s="18" t="s">
        <v>585</v>
      </c>
      <c r="B13" s="3">
        <v>11</v>
      </c>
      <c r="C13" s="3">
        <f t="shared" ca="1" si="0"/>
        <v>0.76013064672917607</v>
      </c>
      <c r="D13" s="3">
        <f t="shared" ca="1" si="3"/>
        <v>10</v>
      </c>
      <c r="E13" s="18" t="s">
        <v>650</v>
      </c>
      <c r="H13" s="18" t="s">
        <v>651</v>
      </c>
      <c r="K13" s="18" t="s">
        <v>652</v>
      </c>
      <c r="L13" s="28" t="s">
        <v>814</v>
      </c>
      <c r="M13" s="18" t="s">
        <v>3721</v>
      </c>
      <c r="N13" s="18">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O13" s="18" t="s">
        <v>653</v>
      </c>
      <c r="P13" s="18" t="s">
        <v>654</v>
      </c>
      <c r="Q13" s="18">
        <f t="shared" ca="1" si="6"/>
        <v>0</v>
      </c>
      <c r="R13" s="18" t="s">
        <v>653</v>
      </c>
      <c r="S13" s="18" t="s">
        <v>2709</v>
      </c>
      <c r="T13" s="28" t="s">
        <v>814</v>
      </c>
      <c r="U13" s="18" t="s">
        <v>656</v>
      </c>
      <c r="X13" s="18" t="s">
        <v>657</v>
      </c>
      <c r="AA13" s="18" t="s">
        <v>2711</v>
      </c>
      <c r="AB13" s="28" t="s">
        <v>814</v>
      </c>
      <c r="AJ13" s="3" t="str">
        <f t="shared" ca="1" si="4"/>
        <v>おりひめさんは、おりがみを　もっています。/おりづるで　0まい　つかったので、0まいに　なりました。/おりひめさんは、はじめに　なんまいの　おりがみを　もっていましたか。/</v>
      </c>
    </row>
    <row r="14" spans="1:36" s="18" customFormat="1" ht="42.75">
      <c r="A14" s="18" t="s">
        <v>585</v>
      </c>
      <c r="B14" s="18">
        <v>12</v>
      </c>
      <c r="C14" s="3">
        <f t="shared" ca="1" si="0"/>
        <v>0.78268201027905249</v>
      </c>
      <c r="D14" s="3">
        <f t="shared" ca="1" si="3"/>
        <v>8</v>
      </c>
      <c r="E14" s="18" t="s">
        <v>658</v>
      </c>
      <c r="H14" s="18" t="s">
        <v>3773</v>
      </c>
      <c r="I14" s="18">
        <f ca="1">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0</v>
      </c>
      <c r="J14" s="18" t="s">
        <v>659</v>
      </c>
      <c r="K14" s="18" t="s">
        <v>660</v>
      </c>
      <c r="L14" s="28" t="s">
        <v>814</v>
      </c>
      <c r="M14" s="18" t="s">
        <v>45</v>
      </c>
      <c r="N14" s="18">
        <f t="shared" ref="N14" ca="1" si="7">IF($D14=1,VLOOKUP(1,INDIRECT(第1問問題レベル,0),IF(MOD(INT($C14*100),2)=1,3,2),0),IF($D14=2,VLOOKUP(2,INDIRECT(第2問問題レベル,0),IF(MOD(INT($C14*100),2)=1,3,2),0),IF($D14=3,VLOOKUP(3,INDIRECT(第3問問題レベル,0),IF(MOD(INT($C14*100),2)=1,3,2),0),IF($D14=4,VLOOKUP(4,INDIRECT(第4問問題レベル,0),IF(MOD(INT($C14*100),2)=1,3,2),0),IF($D14=5,VLOOKUP(5,INDIRECT(第5問問題レベル,0),IF(MOD(INT($C14*100),2)=1,3,2),0),IF($D14=6,VLOOKUP(6,INDIRECT(第6問問題レベル,0),IF(MOD(INT($C14*100),2)=1,3,2),0),0))))))</f>
        <v>0</v>
      </c>
      <c r="O14" s="18" t="s">
        <v>659</v>
      </c>
      <c r="P14" s="18" t="s">
        <v>661</v>
      </c>
      <c r="S14" s="18" t="s">
        <v>662</v>
      </c>
      <c r="T14" s="28" t="s">
        <v>814</v>
      </c>
      <c r="U14" s="18" t="s">
        <v>664</v>
      </c>
      <c r="X14" s="18" t="s">
        <v>665</v>
      </c>
      <c r="AA14" s="18" t="s">
        <v>666</v>
      </c>
      <c r="AB14" s="28" t="s">
        <v>814</v>
      </c>
      <c r="AJ14" s="3" t="str">
        <f t="shared" ca="1" si="4"/>
        <v>しょうへいくんは、いちごを　0こ　たべました。/まだ、0こ　のこって　います。/はじめに　いちごは、なんこ　ありましたか。/</v>
      </c>
    </row>
    <row r="15" spans="1:36" s="18" customFormat="1" ht="42.75">
      <c r="A15" s="18" t="s">
        <v>585</v>
      </c>
      <c r="B15" s="3">
        <v>13</v>
      </c>
      <c r="C15" s="3">
        <f t="shared" ca="1" si="0"/>
        <v>0.60228862533630334</v>
      </c>
      <c r="D15" s="3">
        <f t="shared" ca="1" si="3"/>
        <v>15</v>
      </c>
      <c r="E15" s="18" t="s">
        <v>266</v>
      </c>
      <c r="H15" s="18" t="s">
        <v>667</v>
      </c>
      <c r="K15" s="18" t="s">
        <v>668</v>
      </c>
      <c r="L15" s="28" t="s">
        <v>814</v>
      </c>
      <c r="M15" s="18" t="s">
        <v>3774</v>
      </c>
      <c r="N15" s="18">
        <f t="shared" ref="N15:N37" ca="1" si="8">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0</v>
      </c>
      <c r="O15" s="18" t="s">
        <v>659</v>
      </c>
      <c r="P15" s="18" t="s">
        <v>669</v>
      </c>
      <c r="Q15" s="18">
        <f t="shared" ref="Q15" ca="1" si="9">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0</v>
      </c>
      <c r="R15" s="18" t="s">
        <v>659</v>
      </c>
      <c r="S15" s="18" t="s">
        <v>655</v>
      </c>
      <c r="T15" s="28" t="s">
        <v>814</v>
      </c>
      <c r="U15" s="18" t="s">
        <v>670</v>
      </c>
      <c r="X15" s="18" t="s">
        <v>671</v>
      </c>
      <c r="AA15" s="18" t="s">
        <v>672</v>
      </c>
      <c r="AB15" s="28" t="s">
        <v>814</v>
      </c>
      <c r="AJ15" s="3" t="str">
        <f t="shared" ca="1" si="4"/>
        <v>まなみさんは、しおひがりで　かいを　とりました。/けいすけくんに　0こ　あげたので、0こ　に　なりました。/まなみさんは、かいを　なんことりましたか。/</v>
      </c>
    </row>
    <row r="16" spans="1:36" s="18" customFormat="1" ht="42.75">
      <c r="A16" s="18" t="s">
        <v>585</v>
      </c>
      <c r="B16" s="18">
        <v>14</v>
      </c>
      <c r="C16" s="3">
        <f t="shared" ca="1" si="0"/>
        <v>0.77880548673047811</v>
      </c>
      <c r="D16" s="3">
        <f t="shared" ca="1" si="3"/>
        <v>9</v>
      </c>
      <c r="E16" s="18" t="s">
        <v>267</v>
      </c>
      <c r="H16" s="18" t="s">
        <v>268</v>
      </c>
      <c r="L16" s="28" t="s">
        <v>814</v>
      </c>
      <c r="N16" s="18">
        <f t="shared" ca="1" si="8"/>
        <v>0</v>
      </c>
      <c r="O16" s="3" t="str">
        <f ca="1">IF(MOD(N16,10)=0,"ぽん",IF(MOD(N16,10)=1,"ぽん",IF(MOD(N16,10)=6,"ぽん",IF(MOD(N16,10)=3,"ぼん","ほん"))))</f>
        <v>ぽん</v>
      </c>
      <c r="P16" s="18" t="s">
        <v>673</v>
      </c>
      <c r="S16" s="18" t="s">
        <v>674</v>
      </c>
      <c r="T16" s="28" t="s">
        <v>814</v>
      </c>
      <c r="V16" s="18">
        <f t="shared" ref="V16" ca="1" si="10">IF($D16=1,VLOOKUP(1,INDIRECT(第1問問題レベル,0),IF(MOD(INT($C16*100),2)=1,3,2),0),IF($D16=2,VLOOKUP(2,INDIRECT(第2問問題レベル,0),IF(MOD(INT($C16*100),2)=1,3,2),0),IF($D16=3,VLOOKUP(3,INDIRECT(第3問問題レベル,0),IF(MOD(INT($C16*100),2)=1,3,2),0),IF($D16=4,VLOOKUP(4,INDIRECT(第4問問題レベル,0),IF(MOD(INT($C16*100),2)=1,3,2),0),IF($D16=5,VLOOKUP(5,INDIRECT(第5問問題レベル,0),IF(MOD(INT($C16*100),2)=1,3,2),0),IF($D16=6,VLOOKUP(6,INDIRECT(第6問問題レベル,0),IF(MOD(INT($C16*100),2)=1,3,2),0),0))))))</f>
        <v>0</v>
      </c>
      <c r="W16" s="3" t="str">
        <f ca="1">IF(MOD(V16,10)=0,"ぽん",IF(MOD(V16,10)=1,"ぽん",IF(MOD(V16,10)=6,"ぽん",IF(MOD(V16,10)=3,"ぼん","ほん"))))</f>
        <v>ぽん</v>
      </c>
      <c r="X16" s="18" t="s">
        <v>675</v>
      </c>
      <c r="AB16" s="28" t="s">
        <v>814</v>
      </c>
      <c r="AC16" s="18" t="s">
        <v>676</v>
      </c>
      <c r="AF16" s="18" t="s">
        <v>677</v>
      </c>
      <c r="AI16" s="18" t="s">
        <v>678</v>
      </c>
      <c r="AJ16" s="3" t="str">
        <f t="shared" ca="1" si="4"/>
        <v>ひまわりが　さいています。/0ぽん　ぬいたので　のこりは、/0ぽん　に　なりました。/なんぼんの　ひまわりが　さいて　いたのでしょう。</v>
      </c>
    </row>
    <row r="17" spans="1:36" s="18" customFormat="1" ht="42.75">
      <c r="A17" s="18" t="s">
        <v>585</v>
      </c>
      <c r="B17" s="3">
        <v>15</v>
      </c>
      <c r="C17" s="3">
        <f t="shared" ca="1" si="0"/>
        <v>0.84084921954221992</v>
      </c>
      <c r="D17" s="3">
        <f t="shared" ca="1" si="3"/>
        <v>5</v>
      </c>
      <c r="E17" s="18" t="s">
        <v>269</v>
      </c>
      <c r="H17" s="18" t="s">
        <v>270</v>
      </c>
      <c r="L17" s="28" t="s">
        <v>814</v>
      </c>
      <c r="N17" s="18">
        <f t="shared" ca="1" si="8"/>
        <v>2</v>
      </c>
      <c r="O17" s="18" t="s">
        <v>659</v>
      </c>
      <c r="P17" s="18" t="s">
        <v>3775</v>
      </c>
      <c r="Q17" s="18">
        <f t="shared" ref="Q17" ca="1" si="11">IF($D17=1,VLOOKUP(1,INDIRECT(第1問問題レベル,0),IF(MOD(INT($C17*100),2)=1,3,2),0),IF($D17=2,VLOOKUP(2,INDIRECT(第2問問題レベル,0),IF(MOD(INT($C17*100),2)=1,3,2),0),IF($D17=3,VLOOKUP(3,INDIRECT(第3問問題レベル,0),IF(MOD(INT($C17*100),2)=1,3,2),0),IF($D17=4,VLOOKUP(4,INDIRECT(第4問問題レベル,0),IF(MOD(INT($C17*100),2)=1,3,2),0),IF($D17=5,VLOOKUP(5,INDIRECT(第5問問題レベル,0),IF(MOD(INT($C17*100),2)=1,3,2),0),IF($D17=6,VLOOKUP(6,INDIRECT(第6問問題レベル,0),IF(MOD(INT($C17*100),2)=1,3,2),0),0))))))</f>
        <v>6</v>
      </c>
      <c r="R17" s="18" t="s">
        <v>659</v>
      </c>
      <c r="S17" s="18" t="s">
        <v>655</v>
      </c>
      <c r="T17" s="28" t="s">
        <v>814</v>
      </c>
      <c r="U17" s="18" t="s">
        <v>663</v>
      </c>
      <c r="X17" s="18" t="s">
        <v>679</v>
      </c>
      <c r="AA17" s="18" t="s">
        <v>680</v>
      </c>
      <c r="AB17" s="28" t="s">
        <v>814</v>
      </c>
      <c r="AJ17" s="3" t="str">
        <f t="shared" ca="1" si="4"/>
        <v>ミニトマトが　ありました。/2こ　たべたので　6こ　に　なりました。/はじめに　なんこ　あったのでしょう。/</v>
      </c>
    </row>
    <row r="18" spans="1:36" s="18" customFormat="1" ht="57">
      <c r="A18" s="18" t="s">
        <v>585</v>
      </c>
      <c r="B18" s="18">
        <v>16</v>
      </c>
      <c r="C18" s="3">
        <f t="shared" ca="1" si="0"/>
        <v>0.73524616435109369</v>
      </c>
      <c r="D18" s="3">
        <f t="shared" ca="1" si="3"/>
        <v>11</v>
      </c>
      <c r="E18" s="18" t="s">
        <v>681</v>
      </c>
      <c r="H18" s="18" t="s">
        <v>682</v>
      </c>
      <c r="K18" s="18" t="s">
        <v>683</v>
      </c>
      <c r="L18" s="28" t="s">
        <v>814</v>
      </c>
      <c r="N18" s="18">
        <f t="shared" ca="1" si="8"/>
        <v>0</v>
      </c>
      <c r="O18" s="18" t="s">
        <v>684</v>
      </c>
      <c r="P18" s="18" t="s">
        <v>685</v>
      </c>
      <c r="S18" s="18" t="s">
        <v>686</v>
      </c>
      <c r="T18" s="28" t="s">
        <v>814</v>
      </c>
      <c r="U18" s="18" t="s">
        <v>46</v>
      </c>
      <c r="V18" s="18">
        <f t="shared" ref="V18:V23" ca="1" si="12">IF($D18=1,VLOOKUP(1,INDIRECT(第1問問題レベル,0),IF(MOD(INT($C18*100),2)=1,3,2),0),IF($D18=2,VLOOKUP(2,INDIRECT(第2問問題レベル,0),IF(MOD(INT($C18*100),2)=1,3,2),0),IF($D18=3,VLOOKUP(3,INDIRECT(第3問問題レベル,0),IF(MOD(INT($C18*100),2)=1,3,2),0),IF($D18=4,VLOOKUP(4,INDIRECT(第4問問題レベル,0),IF(MOD(INT($C18*100),2)=1,3,2),0),IF($D18=5,VLOOKUP(5,INDIRECT(第5問問題レベル,0),IF(MOD(INT($C18*100),2)=1,3,2),0),IF($D18=6,VLOOKUP(6,INDIRECT(第6問問題レベル,0),IF(MOD(INT($C18*100),2)=1,3,2),0),0))))))</f>
        <v>0</v>
      </c>
      <c r="W18" s="18" t="s">
        <v>687</v>
      </c>
      <c r="X18" s="18" t="s">
        <v>688</v>
      </c>
      <c r="AB18" s="28" t="s">
        <v>814</v>
      </c>
      <c r="AC18" s="18" t="s">
        <v>273</v>
      </c>
      <c r="AF18" s="18" t="s">
        <v>2712</v>
      </c>
      <c r="AI18" s="18" t="s">
        <v>689</v>
      </c>
      <c r="AJ18" s="3" t="str">
        <f t="shared" ca="1" si="4"/>
        <v>こおりの　うえに　ペンギンが　います。/0わ　うみの　なかに　はいりました。/いまは、0わ　こおりの　うえに　います。/はじめに　　なんわの　ペンギンが　いましたか。</v>
      </c>
    </row>
    <row r="19" spans="1:36" s="18" customFormat="1" ht="42.75">
      <c r="A19" s="18" t="s">
        <v>585</v>
      </c>
      <c r="B19" s="3">
        <v>17</v>
      </c>
      <c r="C19" s="3">
        <f t="shared" ca="1" si="0"/>
        <v>0.23094380817055571</v>
      </c>
      <c r="D19" s="3">
        <f t="shared" ca="1" si="3"/>
        <v>22</v>
      </c>
      <c r="E19" s="18" t="s">
        <v>271</v>
      </c>
      <c r="H19" s="18" t="s">
        <v>690</v>
      </c>
      <c r="K19" s="18" t="s">
        <v>691</v>
      </c>
      <c r="L19" s="28" t="s">
        <v>814</v>
      </c>
      <c r="M19" s="18" t="s">
        <v>3776</v>
      </c>
      <c r="N19" s="18">
        <f t="shared" ca="1" si="8"/>
        <v>0</v>
      </c>
      <c r="O19" s="3" t="str">
        <f ca="1">IF(MOD(N19,10)=0,"ぽん",IF(MOD(N19,10)=1,"ぽん",IF(MOD(N19,10)=6,"ぽん",IF(MOD(N19,10)=3,"ぼん","ほん"))))</f>
        <v>ぽん</v>
      </c>
      <c r="P19" s="18" t="s">
        <v>692</v>
      </c>
      <c r="S19" s="18" t="s">
        <v>693</v>
      </c>
      <c r="T19" s="28" t="s">
        <v>814</v>
      </c>
      <c r="U19" s="18" t="s">
        <v>694</v>
      </c>
      <c r="V19" s="18">
        <f t="shared" ca="1" si="12"/>
        <v>0</v>
      </c>
      <c r="W19" s="3" t="str">
        <f ca="1">IF(MOD(V19,10)=0,"ぽん",IF(MOD(V19,10)=1,"ぽん",IF(MOD(V19,10)=6,"ぽん",IF(MOD(V19,10)=3,"ぼん","ほん"))))</f>
        <v>ぽん</v>
      </c>
      <c r="X19" s="18" t="s">
        <v>695</v>
      </c>
      <c r="AA19" s="18" t="s">
        <v>662</v>
      </c>
      <c r="AB19" s="28" t="s">
        <v>814</v>
      </c>
      <c r="AC19" s="18" t="s">
        <v>272</v>
      </c>
      <c r="AF19" s="18" t="s">
        <v>696</v>
      </c>
      <c r="AI19" s="18" t="s">
        <v>697</v>
      </c>
      <c r="AJ19" s="3" t="str">
        <f t="shared" ca="1" si="4"/>
        <v>おとうさんに　えんぴつを　もらいました。/そのうち　0ぽんを　おとうとに　あげました。/まだ、0ぽん　のこって　います。/おとうさんに　　えんぴつを　なんぼん　もらったのでしょう。</v>
      </c>
    </row>
    <row r="20" spans="1:36" s="18" customFormat="1" ht="42.75">
      <c r="A20" s="18" t="s">
        <v>585</v>
      </c>
      <c r="B20" s="18">
        <v>18</v>
      </c>
      <c r="C20" s="3">
        <f t="shared" ca="1" si="0"/>
        <v>3.4330165006446478E-3</v>
      </c>
      <c r="D20" s="3">
        <f t="shared" ca="1" si="3"/>
        <v>32</v>
      </c>
      <c r="E20" s="18" t="s">
        <v>698</v>
      </c>
      <c r="H20" s="18" t="s">
        <v>699</v>
      </c>
      <c r="K20" s="18" t="s">
        <v>700</v>
      </c>
      <c r="L20" s="28" t="s">
        <v>814</v>
      </c>
      <c r="M20" s="18" t="s">
        <v>3685</v>
      </c>
      <c r="N20" s="18">
        <f t="shared" ca="1" si="8"/>
        <v>0</v>
      </c>
      <c r="O20" s="18" t="str">
        <f ca="1">IF(N20=1,"にん（ひとり）",IF(N20=2,"にん（ふたり）","にん"))</f>
        <v>にん</v>
      </c>
      <c r="P20" s="18" t="s">
        <v>701</v>
      </c>
      <c r="T20" s="28" t="s">
        <v>814</v>
      </c>
      <c r="U20" s="18" t="s">
        <v>702</v>
      </c>
      <c r="V20" s="18">
        <f t="shared" ca="1" si="12"/>
        <v>0</v>
      </c>
      <c r="W20" s="18" t="str">
        <f ca="1">IF(V20=1,"にん（ひとり）",IF(V20=2,"にん（ふたり）","にん"))</f>
        <v>にん</v>
      </c>
      <c r="X20" s="18" t="s">
        <v>703</v>
      </c>
      <c r="AA20" s="18" t="s">
        <v>704</v>
      </c>
      <c r="AB20" s="28" t="s">
        <v>814</v>
      </c>
      <c r="AC20" s="18" t="s">
        <v>705</v>
      </c>
      <c r="AF20" s="18" t="s">
        <v>706</v>
      </c>
      <c r="AI20" s="18" t="s">
        <v>707</v>
      </c>
      <c r="AJ20" s="3" t="str">
        <f t="shared" ca="1" si="4"/>
        <v>こうえんで　こどもが　あそんで　います。/ゆうがたに　なって　0にん　かえりました。/まだ、0にん　の　こどもが　あそんでいます。/はじめになんにんの　こどもがあそんで　いましたか。</v>
      </c>
    </row>
    <row r="21" spans="1:36" s="18" customFormat="1" ht="28.5">
      <c r="A21" s="18" t="s">
        <v>585</v>
      </c>
      <c r="B21" s="3">
        <v>19</v>
      </c>
      <c r="C21" s="3">
        <f t="shared" ca="1" si="0"/>
        <v>0.39306727608451009</v>
      </c>
      <c r="D21" s="3">
        <f t="shared" ca="1" si="3"/>
        <v>21</v>
      </c>
      <c r="E21" s="18" t="s">
        <v>274</v>
      </c>
      <c r="H21" s="18" t="s">
        <v>244</v>
      </c>
      <c r="L21" s="28" t="s">
        <v>814</v>
      </c>
      <c r="N21" s="18">
        <f t="shared" ca="1" si="8"/>
        <v>0</v>
      </c>
      <c r="O21" s="18" t="s">
        <v>659</v>
      </c>
      <c r="P21" s="18" t="s">
        <v>713</v>
      </c>
      <c r="S21" s="18" t="s">
        <v>714</v>
      </c>
      <c r="T21" s="28" t="s">
        <v>814</v>
      </c>
      <c r="U21" s="18" t="s">
        <v>47</v>
      </c>
      <c r="V21" s="18">
        <f t="shared" ca="1" si="12"/>
        <v>0</v>
      </c>
      <c r="W21" s="18" t="s">
        <v>659</v>
      </c>
      <c r="X21" s="18" t="s">
        <v>715</v>
      </c>
      <c r="AB21" s="28" t="s">
        <v>814</v>
      </c>
      <c r="AC21" s="18" t="s">
        <v>716</v>
      </c>
      <c r="AF21" s="18" t="s">
        <v>717</v>
      </c>
      <c r="AI21" s="18" t="s">
        <v>666</v>
      </c>
      <c r="AJ21" s="3" t="str">
        <f t="shared" ca="1" si="4"/>
        <v>おもちゃが　あります。/0こ　こわれて　しまいました。/つかえるのは、0こです。/なんこの　おもちゃが　ありましたか。</v>
      </c>
    </row>
    <row r="22" spans="1:36" s="18" customFormat="1" ht="42.75">
      <c r="A22" s="18" t="s">
        <v>585</v>
      </c>
      <c r="B22" s="18">
        <v>20</v>
      </c>
      <c r="C22" s="3">
        <f t="shared" ca="1" si="0"/>
        <v>0.8552145470179644</v>
      </c>
      <c r="D22" s="3">
        <f t="shared" ca="1" si="3"/>
        <v>2</v>
      </c>
      <c r="E22" s="18" t="s">
        <v>725</v>
      </c>
      <c r="H22" s="18" t="s">
        <v>723</v>
      </c>
      <c r="K22" s="18" t="s">
        <v>720</v>
      </c>
      <c r="L22" s="28" t="s">
        <v>814</v>
      </c>
      <c r="M22" s="18" t="s">
        <v>3777</v>
      </c>
      <c r="N22" s="18">
        <f t="shared" ca="1" si="8"/>
        <v>12</v>
      </c>
      <c r="O22" s="18" t="s">
        <v>659</v>
      </c>
      <c r="P22" s="18" t="s">
        <v>721</v>
      </c>
      <c r="T22" s="28" t="s">
        <v>814</v>
      </c>
      <c r="U22" s="18" t="s">
        <v>702</v>
      </c>
      <c r="V22" s="18">
        <f t="shared" ca="1" si="12"/>
        <v>7</v>
      </c>
      <c r="W22" s="18" t="s">
        <v>659</v>
      </c>
      <c r="X22" s="18" t="s">
        <v>661</v>
      </c>
      <c r="AA22" s="18" t="s">
        <v>662</v>
      </c>
      <c r="AB22" s="28" t="s">
        <v>814</v>
      </c>
      <c r="AC22" s="18" t="s">
        <v>722</v>
      </c>
      <c r="AF22" s="18" t="s">
        <v>723</v>
      </c>
      <c r="AI22" s="18" t="s">
        <v>724</v>
      </c>
      <c r="AJ22" s="3" t="str">
        <f t="shared" ca="1" si="4"/>
        <v>ピエロさんに　ふうせんを　もらいました。/かえる　とちゅで　12こ　われて　しまいました。/まだ、7こ　のこって　います。/なんこの　ふうせんを　もらいましたか。</v>
      </c>
    </row>
    <row r="23" spans="1:36" s="18" customFormat="1" ht="42.75">
      <c r="A23" s="18" t="s">
        <v>585</v>
      </c>
      <c r="B23" s="3">
        <v>21</v>
      </c>
      <c r="C23" s="3">
        <f t="shared" ca="1" si="0"/>
        <v>0.69720549595924974</v>
      </c>
      <c r="D23" s="3">
        <f t="shared" ca="1" si="3"/>
        <v>13</v>
      </c>
      <c r="E23" s="18" t="s">
        <v>275</v>
      </c>
      <c r="H23" s="18" t="s">
        <v>726</v>
      </c>
      <c r="K23" s="18" t="s">
        <v>683</v>
      </c>
      <c r="L23" s="28" t="s">
        <v>814</v>
      </c>
      <c r="N23" s="18">
        <f t="shared" ca="1" si="8"/>
        <v>0</v>
      </c>
      <c r="O23" s="3" t="str">
        <f ca="1">IF(MOD(N23,10)=0,"ぴき",IF(MOD(N23,10)=1,"ぴき",IF(MOD(N23,10)=6,"ぴき",IF(MOD(N23,10)=3,"びき","ひき"))))</f>
        <v>ぴき</v>
      </c>
      <c r="P23" s="18" t="s">
        <v>727</v>
      </c>
      <c r="S23" s="18" t="s">
        <v>728</v>
      </c>
      <c r="T23" s="28" t="s">
        <v>814</v>
      </c>
      <c r="U23" s="18" t="s">
        <v>276</v>
      </c>
      <c r="V23" s="18">
        <f t="shared" ca="1" si="12"/>
        <v>0</v>
      </c>
      <c r="W23" s="3" t="str">
        <f ca="1">IF(MOD(V23,10)=0,"ぴき",IF(MOD(V23,10)=1,"ぴき",IF(MOD(V23,10)=6,"ぴき",IF(MOD(V23,10)=3,"びき","ひき"))))</f>
        <v>ぴき</v>
      </c>
      <c r="X23" s="18" t="s">
        <v>675</v>
      </c>
      <c r="AB23" s="28" t="s">
        <v>814</v>
      </c>
      <c r="AC23" s="18" t="s">
        <v>729</v>
      </c>
      <c r="AF23" s="18" t="s">
        <v>730</v>
      </c>
      <c r="AI23" s="18" t="s">
        <v>731</v>
      </c>
      <c r="AJ23" s="3" t="str">
        <f t="shared" ca="1" si="4"/>
        <v>すいそうに　　おたまじゃくしが　います。/0ぴきが、かえるに　なったので/おたまじゃくしは、0ぴき　に　なりました。/おたまじゃくしは、なんびき　いたのでしょう。</v>
      </c>
    </row>
    <row r="24" spans="1:36" s="18" customFormat="1" ht="28.5">
      <c r="A24" s="18" t="s">
        <v>585</v>
      </c>
      <c r="B24" s="18">
        <v>22</v>
      </c>
      <c r="C24" s="3">
        <f t="shared" ca="1" si="0"/>
        <v>6.3636778895102775E-2</v>
      </c>
      <c r="D24" s="3">
        <f t="shared" ca="1" si="3"/>
        <v>29</v>
      </c>
      <c r="E24" s="18" t="s">
        <v>278</v>
      </c>
      <c r="H24" s="18" t="s">
        <v>244</v>
      </c>
      <c r="L24" s="28" t="s">
        <v>814</v>
      </c>
      <c r="M24" s="18" t="s">
        <v>3778</v>
      </c>
      <c r="N24" s="18">
        <f t="shared" ca="1" si="8"/>
        <v>0</v>
      </c>
      <c r="O24" s="18" t="s">
        <v>659</v>
      </c>
      <c r="P24" s="18" t="s">
        <v>3779</v>
      </c>
      <c r="Q24" s="18">
        <f t="shared" ref="Q24" ca="1" si="13">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0</v>
      </c>
      <c r="R24" s="18" t="s">
        <v>659</v>
      </c>
      <c r="S24" s="18" t="s">
        <v>739</v>
      </c>
      <c r="T24" s="28" t="s">
        <v>814</v>
      </c>
      <c r="U24" s="18" t="s">
        <v>740</v>
      </c>
      <c r="X24" s="18" t="s">
        <v>665</v>
      </c>
      <c r="AA24" s="18" t="s">
        <v>741</v>
      </c>
      <c r="AB24" s="28" t="s">
        <v>814</v>
      </c>
      <c r="AJ24" s="3" t="str">
        <f t="shared" ca="1" si="4"/>
        <v>たまねぎが　あります。/カレーに　0こ　いれたので　0こ　のこりました。/たまねぎは、なんこありましたか。/</v>
      </c>
    </row>
    <row r="25" spans="1:36" s="18" customFormat="1" ht="42.75">
      <c r="A25" s="18" t="s">
        <v>585</v>
      </c>
      <c r="B25" s="3">
        <v>23</v>
      </c>
      <c r="C25" s="3">
        <f t="shared" ca="1" si="0"/>
        <v>0.69811312304248141</v>
      </c>
      <c r="D25" s="3">
        <f t="shared" ca="1" si="3"/>
        <v>12</v>
      </c>
      <c r="E25" s="18" t="s">
        <v>280</v>
      </c>
      <c r="H25" s="18" t="s">
        <v>744</v>
      </c>
      <c r="K25" s="18" t="s">
        <v>743</v>
      </c>
      <c r="L25" s="28" t="s">
        <v>814</v>
      </c>
      <c r="N25" s="18">
        <f t="shared" ca="1" si="8"/>
        <v>0</v>
      </c>
      <c r="O25" s="3" t="str">
        <f ca="1">IF(MOD(N25,10)=0,"ぴき",IF(MOD(N25,10)=1,"ぴき",IF(MOD(N25,10)=6,"ぴき",IF(MOD(N25,10)=3,"びき","ひき"))))</f>
        <v>ぴき</v>
      </c>
      <c r="P25" s="18" t="s">
        <v>742</v>
      </c>
      <c r="T25" s="28" t="s">
        <v>814</v>
      </c>
      <c r="U25" s="18" t="s">
        <v>3780</v>
      </c>
      <c r="V25" s="18">
        <f t="shared" ref="V25" ca="1" si="14">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0</v>
      </c>
      <c r="W25" s="3" t="str">
        <f ca="1">IF(MOD(V25,10)=0,"ぴき",IF(MOD(V25,10)=1,"ぴき",IF(MOD(V25,10)=6,"ぴき",IF(MOD(V25,10)=3,"びき","ひき"))))</f>
        <v>ぴき</v>
      </c>
      <c r="X25" s="18" t="s">
        <v>743</v>
      </c>
      <c r="AB25" s="28" t="s">
        <v>814</v>
      </c>
      <c r="AC25" s="18" t="s">
        <v>279</v>
      </c>
      <c r="AF25" s="18" t="s">
        <v>745</v>
      </c>
      <c r="AI25" s="18" t="s">
        <v>746</v>
      </c>
      <c r="AJ25" s="3" t="str">
        <f t="shared" ca="1" si="4"/>
        <v>ゴキブリが　　だいどころで　かくれて　います。/0ぴき　やっつけ　ました。/でも、まだ　0ぴき　かくれて　います。/ゴキブリは　なんびき　かくれて　いたのでしょう。</v>
      </c>
    </row>
    <row r="26" spans="1:36" s="18" customFormat="1" ht="42.75">
      <c r="A26" s="18" t="s">
        <v>585</v>
      </c>
      <c r="B26" s="18">
        <v>24</v>
      </c>
      <c r="C26" s="3">
        <f t="shared" ca="1" si="0"/>
        <v>0.42346165728042118</v>
      </c>
      <c r="D26" s="3">
        <f t="shared" ca="1" si="3"/>
        <v>19</v>
      </c>
      <c r="E26" s="18" t="s">
        <v>62</v>
      </c>
      <c r="H26" s="18" t="s">
        <v>754</v>
      </c>
      <c r="L26" s="28" t="s">
        <v>814</v>
      </c>
      <c r="M26" s="18" t="s">
        <v>3781</v>
      </c>
      <c r="N26" s="18">
        <f t="shared" ca="1" si="8"/>
        <v>0</v>
      </c>
      <c r="O26" s="3" t="str">
        <f ca="1">IF(MOD(N26,10)=0,"ぴき",IF(MOD(N26,10)=1,"ぴき",IF(MOD(N26,10)=6,"ぴき",IF(MOD(N26,10)=3,"びき","ひき"))))</f>
        <v>ぴき</v>
      </c>
      <c r="P26" s="18" t="s">
        <v>3782</v>
      </c>
      <c r="Q26" s="18">
        <f t="shared" ref="Q26" ca="1" si="15">IF($D26=1,VLOOKUP(1,INDIRECT(第1問問題レベル,0),IF(MOD(INT($C26*100),2)=1,3,2),0),IF($D26=2,VLOOKUP(2,INDIRECT(第2問問題レベル,0),IF(MOD(INT($C26*100),2)=1,3,2),0),IF($D26=3,VLOOKUP(3,INDIRECT(第3問問題レベル,0),IF(MOD(INT($C26*100),2)=1,3,2),0),IF($D26=4,VLOOKUP(4,INDIRECT(第4問問題レベル,0),IF(MOD(INT($C26*100),2)=1,3,2),0),IF($D26=5,VLOOKUP(5,INDIRECT(第5問問題レベル,0),IF(MOD(INT($C26*100),2)=1,3,2),0),IF($D26=6,VLOOKUP(6,INDIRECT(第6問問題レベル,0),IF(MOD(INT($C26*100),2)=1,3,2),0),0))))))</f>
        <v>0</v>
      </c>
      <c r="R26" s="3" t="str">
        <f ca="1">IF(MOD(Q26,10)=0,"ぴき",IF(MOD(Q26,10)=1,"ぴき",IF(MOD(Q26,10)=6,"ぴき",IF(MOD(Q26,10)=3,"びき","ひき"))))</f>
        <v>ぴき</v>
      </c>
      <c r="S26" s="18" t="s">
        <v>655</v>
      </c>
      <c r="T26" s="28" t="s">
        <v>814</v>
      </c>
      <c r="U26" s="18" t="s">
        <v>755</v>
      </c>
      <c r="X26" s="18" t="s">
        <v>756</v>
      </c>
      <c r="AA26" s="18" t="s">
        <v>757</v>
      </c>
      <c r="AB26" s="28" t="s">
        <v>814</v>
      </c>
      <c r="AJ26" s="3" t="str">
        <f t="shared" ca="1" si="4"/>
        <v>さかなを　つりました。/ちいさい　さかな　0ぴき　にがしたので　0ぴき　に　なりました。/さかなを　なんびき　つりましたか。/</v>
      </c>
    </row>
    <row r="27" spans="1:36" s="18" customFormat="1" ht="42.75">
      <c r="A27" s="18" t="s">
        <v>585</v>
      </c>
      <c r="B27" s="3">
        <v>25</v>
      </c>
      <c r="C27" s="3">
        <f t="shared" ca="1" si="0"/>
        <v>0.90353475422746976</v>
      </c>
      <c r="D27" s="3">
        <f t="shared" ca="1" si="3"/>
        <v>1</v>
      </c>
      <c r="E27" s="18" t="s">
        <v>281</v>
      </c>
      <c r="H27" s="18" t="s">
        <v>758</v>
      </c>
      <c r="K27" s="18" t="s">
        <v>535</v>
      </c>
      <c r="L27" s="28" t="s">
        <v>814</v>
      </c>
      <c r="N27" s="18">
        <f t="shared" ca="1" si="8"/>
        <v>1</v>
      </c>
      <c r="O27" s="18" t="s">
        <v>759</v>
      </c>
      <c r="P27" s="18" t="s">
        <v>760</v>
      </c>
      <c r="T27" s="28" t="s">
        <v>814</v>
      </c>
      <c r="U27" s="18" t="s">
        <v>3783</v>
      </c>
      <c r="V27" s="18">
        <f t="shared" ref="V27:V33" ca="1" si="16">IF($D27=1,VLOOKUP(1,INDIRECT(第1問問題レベル,0),IF(MOD(INT($C27*100),2)=1,3,2),0),IF($D27=2,VLOOKUP(2,INDIRECT(第2問問題レベル,0),IF(MOD(INT($C27*100),2)=1,3,2),0),IF($D27=3,VLOOKUP(3,INDIRECT(第3問問題レベル,0),IF(MOD(INT($C27*100),2)=1,3,2),0),IF($D27=4,VLOOKUP(4,INDIRECT(第4問問題レベル,0),IF(MOD(INT($C27*100),2)=1,3,2),0),IF($D27=5,VLOOKUP(5,INDIRECT(第5問問題レベル,0),IF(MOD(INT($C27*100),2)=1,3,2),0),IF($D27=6,VLOOKUP(6,INDIRECT(第6問問題レベル,0),IF(MOD(INT($C27*100),2)=1,3,2),0),0))))))</f>
        <v>19</v>
      </c>
      <c r="W27" s="18" t="s">
        <v>759</v>
      </c>
      <c r="X27" s="18" t="s">
        <v>761</v>
      </c>
      <c r="AA27" s="18" t="s">
        <v>54</v>
      </c>
      <c r="AB27" s="28" t="s">
        <v>814</v>
      </c>
      <c r="AC27" s="18" t="s">
        <v>282</v>
      </c>
      <c r="AF27" s="18" t="s">
        <v>762</v>
      </c>
      <c r="AI27" s="18" t="s">
        <v>763</v>
      </c>
      <c r="AJ27" s="3" t="str">
        <f t="shared" ca="1" si="4"/>
        <v>かきのきに　かきが　なって　います。/1こ　とりました。/かきは　19こ　のこって　います。/かきは、なんこ　なって　いたのでしょう。</v>
      </c>
    </row>
    <row r="28" spans="1:36" s="18" customFormat="1" ht="42.75">
      <c r="A28" s="18" t="s">
        <v>585</v>
      </c>
      <c r="B28" s="18">
        <v>26</v>
      </c>
      <c r="C28" s="3">
        <f t="shared" ca="1" si="0"/>
        <v>0.49066160241956125</v>
      </c>
      <c r="D28" s="3">
        <f t="shared" ca="1" si="3"/>
        <v>18</v>
      </c>
      <c r="E28" s="18" t="s">
        <v>283</v>
      </c>
      <c r="H28" s="18" t="s">
        <v>764</v>
      </c>
      <c r="K28" s="18" t="s">
        <v>2713</v>
      </c>
      <c r="L28" s="28" t="s">
        <v>814</v>
      </c>
      <c r="N28" s="18">
        <f t="shared" ca="1" si="8"/>
        <v>0</v>
      </c>
      <c r="O28" s="18" t="str">
        <f ca="1">IF(N28=1,"にん（ひとり）",IF(N28=2,"にん（ふたり）","にん"))</f>
        <v>にん</v>
      </c>
      <c r="P28" s="18" t="s">
        <v>2714</v>
      </c>
      <c r="S28" s="18" t="s">
        <v>701</v>
      </c>
      <c r="T28" s="28" t="s">
        <v>814</v>
      </c>
      <c r="U28" s="18" t="s">
        <v>49</v>
      </c>
      <c r="V28" s="18">
        <f t="shared" ca="1" si="16"/>
        <v>0</v>
      </c>
      <c r="W28" s="18" t="str">
        <f ca="1">IF(V28=1,"にん（ひとり）",IF(V28=2,"にん（ふたり）","にん"))</f>
        <v>にん</v>
      </c>
      <c r="X28" s="18" t="s">
        <v>765</v>
      </c>
      <c r="AA28" s="18" t="s">
        <v>54</v>
      </c>
      <c r="AB28" s="28" t="s">
        <v>814</v>
      </c>
      <c r="AC28" s="18" t="s">
        <v>766</v>
      </c>
      <c r="AF28" s="18" t="s">
        <v>350</v>
      </c>
      <c r="AI28" s="18" t="s">
        <v>767</v>
      </c>
      <c r="AJ28" s="3" t="str">
        <f t="shared" ca="1" si="4"/>
        <v>うんどうじょうで　こどもが　あそんでいます。/0にん　きょうしつに　かえりました。/あと、0にんが　あそんで　います。/なんにんの　こどもが　あそんで　いましたか。</v>
      </c>
    </row>
    <row r="29" spans="1:36" s="18" customFormat="1" ht="42.75">
      <c r="A29" s="18" t="s">
        <v>585</v>
      </c>
      <c r="B29" s="3">
        <v>27</v>
      </c>
      <c r="C29" s="3">
        <f t="shared" ca="1" si="0"/>
        <v>0.16911738533235554</v>
      </c>
      <c r="D29" s="3">
        <f t="shared" ca="1" si="3"/>
        <v>24</v>
      </c>
      <c r="E29" s="18" t="s">
        <v>284</v>
      </c>
      <c r="H29" s="18" t="s">
        <v>768</v>
      </c>
      <c r="K29" s="18" t="s">
        <v>769</v>
      </c>
      <c r="L29" s="28" t="s">
        <v>814</v>
      </c>
      <c r="M29" s="18" t="s">
        <v>3784</v>
      </c>
      <c r="N29" s="18">
        <f t="shared" ca="1" si="8"/>
        <v>0</v>
      </c>
      <c r="O29" s="3" t="str">
        <f ca="1">IF(MOD(N29,10)=0,"ぴき",IF(MOD(N29,10)=1,"ぴき",IF(MOD(N29,10)=6,"ぴき",IF(MOD(N29,10)=3,"びき","ひき"))))</f>
        <v>ぴき</v>
      </c>
      <c r="P29" s="18" t="s">
        <v>770</v>
      </c>
      <c r="T29" s="28" t="s">
        <v>814</v>
      </c>
      <c r="U29" s="18" t="s">
        <v>49</v>
      </c>
      <c r="V29" s="18">
        <f t="shared" ca="1" si="16"/>
        <v>0</v>
      </c>
      <c r="W29" s="3" t="str">
        <f ca="1">IF(MOD(V29,10)=0,"ぴき",IF(MOD(V29,10)=1,"ぴき",IF(MOD(V29,10)=6,"ぴき",IF(MOD(V29,10)=3,"びき","ひき"))))</f>
        <v>ぴき</v>
      </c>
      <c r="X29" s="3" t="s">
        <v>771</v>
      </c>
      <c r="AA29" s="18" t="s">
        <v>54</v>
      </c>
      <c r="AB29" s="28" t="s">
        <v>814</v>
      </c>
      <c r="AC29" s="18" t="s">
        <v>284</v>
      </c>
      <c r="AF29" s="18" t="s">
        <v>772</v>
      </c>
      <c r="AI29" s="18" t="s">
        <v>774</v>
      </c>
      <c r="AJ29" s="3" t="str">
        <f t="shared" ca="1" si="4"/>
        <v>だいくんは、やどかりを　つかまえました。/おにいさんに　0ぴき　あげました。/あと、0ぴき　のこって　います。/だいくんは、やどかりを　なんびき　つかまえましたか。</v>
      </c>
    </row>
    <row r="30" spans="1:36" s="18" customFormat="1" ht="57">
      <c r="A30" s="18" t="s">
        <v>585</v>
      </c>
      <c r="B30" s="18">
        <v>28</v>
      </c>
      <c r="C30" s="3">
        <f t="shared" ca="1" si="0"/>
        <v>0.12917365642398204</v>
      </c>
      <c r="D30" s="3">
        <f t="shared" ca="1" si="3"/>
        <v>25</v>
      </c>
      <c r="E30" s="18" t="s">
        <v>286</v>
      </c>
      <c r="H30" s="18" t="s">
        <v>287</v>
      </c>
      <c r="L30" s="28" t="s">
        <v>814</v>
      </c>
      <c r="M30" s="18" t="s">
        <v>3785</v>
      </c>
      <c r="N30" s="18">
        <f t="shared" ca="1" si="8"/>
        <v>0</v>
      </c>
      <c r="O30" s="3" t="str">
        <f ca="1">IF(MOD(N30,10)=0,"ぴき",IF(MOD(N30,10)=1,"ぴき",IF(MOD(N30,10)=6,"ぴき",IF(MOD(N30,10)=3,"びき","ひき"))))</f>
        <v>ぴき</v>
      </c>
      <c r="P30" s="18" t="s">
        <v>779</v>
      </c>
      <c r="S30" s="18" t="s">
        <v>356</v>
      </c>
      <c r="T30" s="28" t="s">
        <v>814</v>
      </c>
      <c r="U30" s="18" t="s">
        <v>45</v>
      </c>
      <c r="V30" s="18">
        <f t="shared" ca="1" si="16"/>
        <v>0</v>
      </c>
      <c r="W30" s="3" t="str">
        <f ca="1">IF(MOD(V30,10)=0,"ぴき",IF(MOD(V30,10)=1,"ぴき",IF(MOD(V30,10)=6,"ぴき",IF(MOD(V30,10)=3,"びき","ひき"))))</f>
        <v>ぴき</v>
      </c>
      <c r="X30" s="18" t="s">
        <v>780</v>
      </c>
      <c r="AA30" s="18" t="s">
        <v>781</v>
      </c>
      <c r="AB30" s="28" t="s">
        <v>814</v>
      </c>
      <c r="AC30" s="18" t="s">
        <v>782</v>
      </c>
      <c r="AF30" s="18" t="s">
        <v>783</v>
      </c>
      <c r="AI30" s="18" t="s">
        <v>784</v>
      </c>
      <c r="AJ30" s="3" t="str">
        <f t="shared" ca="1" si="4"/>
        <v>ありが　えさを　さがして　います。/あめが　ふってきたので　0ぴき　すに　かえり　ました。/まだ、0ぴきの　ありが　えさを　さがして　います。/はじめに　なんびきの　ありが　えさを　さがしていたのでしょう。</v>
      </c>
    </row>
    <row r="31" spans="1:36" s="18" customFormat="1" ht="42.75">
      <c r="A31" s="18" t="s">
        <v>585</v>
      </c>
      <c r="B31" s="3">
        <v>29</v>
      </c>
      <c r="C31" s="3">
        <f t="shared" ca="1" si="0"/>
        <v>0.61617170350885198</v>
      </c>
      <c r="D31" s="3">
        <f t="shared" ca="1" si="3"/>
        <v>14</v>
      </c>
      <c r="E31" s="18" t="s">
        <v>288</v>
      </c>
      <c r="H31" s="18" t="s">
        <v>792</v>
      </c>
      <c r="L31" s="28" t="s">
        <v>814</v>
      </c>
      <c r="N31" s="18">
        <f t="shared" ca="1" si="8"/>
        <v>0</v>
      </c>
      <c r="O31" s="18" t="s">
        <v>759</v>
      </c>
      <c r="P31" s="18" t="s">
        <v>60</v>
      </c>
      <c r="T31" s="28" t="s">
        <v>814</v>
      </c>
      <c r="U31" s="18" t="s">
        <v>49</v>
      </c>
      <c r="V31" s="18">
        <f t="shared" ca="1" si="16"/>
        <v>0</v>
      </c>
      <c r="W31" s="18" t="s">
        <v>759</v>
      </c>
      <c r="X31" s="18" t="s">
        <v>793</v>
      </c>
      <c r="AB31" s="28" t="s">
        <v>814</v>
      </c>
      <c r="AC31" s="18" t="s">
        <v>2715</v>
      </c>
      <c r="AF31" s="18" t="s">
        <v>794</v>
      </c>
      <c r="AI31" s="18" t="s">
        <v>795</v>
      </c>
      <c r="AJ31" s="3" t="str">
        <f t="shared" ca="1" si="4"/>
        <v>びんに　うめぼしが　　はいっています。/0こ　たべました。/あと、0こ　のこって　います。/はじめに　なんこの　うめぼしが　あったのでしょう。</v>
      </c>
    </row>
    <row r="32" spans="1:36" s="18" customFormat="1" ht="42.75">
      <c r="A32" s="18" t="s">
        <v>585</v>
      </c>
      <c r="B32" s="18">
        <v>30</v>
      </c>
      <c r="C32" s="3">
        <f t="shared" ca="1" si="0"/>
        <v>0.41845059144320707</v>
      </c>
      <c r="D32" s="3">
        <f t="shared" ca="1" si="3"/>
        <v>20</v>
      </c>
      <c r="E32" s="18" t="s">
        <v>796</v>
      </c>
      <c r="H32" s="18" t="s">
        <v>797</v>
      </c>
      <c r="K32" s="18" t="s">
        <v>798</v>
      </c>
      <c r="L32" s="28" t="s">
        <v>814</v>
      </c>
      <c r="N32" s="18">
        <f t="shared" ca="1" si="8"/>
        <v>0</v>
      </c>
      <c r="O32" s="18" t="s">
        <v>799</v>
      </c>
      <c r="P32" s="18" t="s">
        <v>355</v>
      </c>
      <c r="S32" s="18" t="s">
        <v>356</v>
      </c>
      <c r="T32" s="28" t="s">
        <v>814</v>
      </c>
      <c r="U32" s="18" t="s">
        <v>49</v>
      </c>
      <c r="V32" s="18">
        <f t="shared" ca="1" si="16"/>
        <v>0</v>
      </c>
      <c r="W32" s="18" t="s">
        <v>799</v>
      </c>
      <c r="X32" s="18" t="s">
        <v>357</v>
      </c>
      <c r="AA32" s="18" t="s">
        <v>54</v>
      </c>
      <c r="AB32" s="28" t="s">
        <v>814</v>
      </c>
      <c r="AC32" s="18" t="s">
        <v>796</v>
      </c>
      <c r="AF32" s="18" t="s">
        <v>800</v>
      </c>
      <c r="AI32" s="18" t="s">
        <v>801</v>
      </c>
      <c r="AJ32" s="3" t="str">
        <f t="shared" ca="1" si="4"/>
        <v>じんじゃの　かいだんを　のぼって　います。/0だん　のぼり　ました。/あと、0だん　のこって　います。/じんじゃの　かいだんは、なんだんでしょう。</v>
      </c>
    </row>
    <row r="33" spans="1:36" s="18" customFormat="1" ht="42.75">
      <c r="A33" s="18" t="s">
        <v>585</v>
      </c>
      <c r="B33" s="3">
        <v>31</v>
      </c>
      <c r="C33" s="3">
        <f t="shared" ca="1" si="0"/>
        <v>5.8061567830557048E-2</v>
      </c>
      <c r="D33" s="3">
        <f t="shared" ca="1" si="3"/>
        <v>30</v>
      </c>
      <c r="E33" s="18" t="s">
        <v>291</v>
      </c>
      <c r="H33" s="18" t="s">
        <v>805</v>
      </c>
      <c r="K33" s="18" t="s">
        <v>806</v>
      </c>
      <c r="L33" s="28" t="s">
        <v>814</v>
      </c>
      <c r="M33" s="18" t="s">
        <v>3786</v>
      </c>
      <c r="N33" s="18">
        <f t="shared" ca="1" si="8"/>
        <v>0</v>
      </c>
      <c r="O33" s="3" t="str">
        <f ca="1">IF(MOD(N33,10)=0,"ぽん",IF(MOD(N33,10)=1,"ぽん",IF(MOD(N33,10)=6,"ぽん",IF(MOD(N33,10)=3,"ぼん","ほん"))))</f>
        <v>ぽん</v>
      </c>
      <c r="S33" s="18" t="s">
        <v>59</v>
      </c>
      <c r="T33" s="28" t="s">
        <v>814</v>
      </c>
      <c r="U33" s="18" t="s">
        <v>3770</v>
      </c>
      <c r="V33" s="18">
        <f t="shared" ca="1" si="16"/>
        <v>0</v>
      </c>
      <c r="W33" s="3" t="str">
        <f ca="1">IF(MOD(V33,10)=0,"ぽん",IF(MOD(V33,10)=1,"ぽん",IF(MOD(V33,10)=6,"ぽん",IF(MOD(V33,10)=3,"ぼん","ほん"))))</f>
        <v>ぽん</v>
      </c>
      <c r="X33" s="18" t="s">
        <v>771</v>
      </c>
      <c r="AA33" s="18" t="s">
        <v>54</v>
      </c>
      <c r="AB33" s="28" t="s">
        <v>814</v>
      </c>
      <c r="AC33" s="18" t="s">
        <v>291</v>
      </c>
      <c r="AF33" s="18" t="s">
        <v>807</v>
      </c>
      <c r="AI33" s="18" t="s">
        <v>808</v>
      </c>
      <c r="AJ33" s="3" t="str">
        <f t="shared" ca="1" si="4"/>
        <v>ちかさんは、だいこんを　はたけから　ぬいて　きました。/りょうりで　0ぽん　つかいました。/まだ　0ぽん　のこって　います。/ちかさんは、　なんぼんの　だいこんを　ぬいて　きましたか。</v>
      </c>
    </row>
    <row r="34" spans="1:36" s="18" customFormat="1" ht="42.75">
      <c r="A34" s="18" t="s">
        <v>585</v>
      </c>
      <c r="B34" s="18">
        <v>32</v>
      </c>
      <c r="C34" s="3">
        <f t="shared" ca="1" si="0"/>
        <v>0.85124523510252148</v>
      </c>
      <c r="D34" s="3">
        <f t="shared" ca="1" si="3"/>
        <v>4</v>
      </c>
      <c r="E34" s="18" t="s">
        <v>243</v>
      </c>
      <c r="H34" s="18" t="s">
        <v>809</v>
      </c>
      <c r="K34" s="18" t="s">
        <v>810</v>
      </c>
      <c r="L34" s="28" t="s">
        <v>814</v>
      </c>
      <c r="M34" s="18" t="s">
        <v>3787</v>
      </c>
      <c r="N34" s="18">
        <f t="shared" ca="1" si="8"/>
        <v>8</v>
      </c>
      <c r="O34" s="18" t="str">
        <f ca="1">IF(N34=1,"にん（ひとり）",IF(N34=2,"にん（ふたり）","にん"))</f>
        <v>にん</v>
      </c>
      <c r="P34" s="18" t="s">
        <v>37</v>
      </c>
      <c r="T34" s="28" t="s">
        <v>814</v>
      </c>
      <c r="U34" s="18" t="s">
        <v>2716</v>
      </c>
      <c r="X34" s="18" t="s">
        <v>811</v>
      </c>
      <c r="Y34" s="18">
        <f t="shared" ref="Y34" ca="1" si="17">IF($D34=1,VLOOKUP(1,INDIRECT(第1問問題レベル,0),IF(MOD(INT($C34*100),2)=1,3,2),0),IF($D34=2,VLOOKUP(2,INDIRECT(第2問問題レベル,0),IF(MOD(INT($C34*100),2)=1,3,2),0),IF($D34=3,VLOOKUP(3,INDIRECT(第3問問題レベル,0),IF(MOD(INT($C34*100),2)=1,3,2),0),IF($D34=4,VLOOKUP(4,INDIRECT(第4問問題レベル,0),IF(MOD(INT($C34*100),2)=1,3,2),0),IF($D34=5,VLOOKUP(5,INDIRECT(第5問問題レベル,0),IF(MOD(INT($C34*100),2)=1,3,2),0),IF($D34=6,VLOOKUP(6,INDIRECT(第6問問題レベル,0),IF(MOD(INT($C34*100),2)=1,3,2),0),0))))))</f>
        <v>4</v>
      </c>
      <c r="Z34" s="18" t="str">
        <f ca="1">IF(Y34=1,"にん（ひとり）",IF(Y34=2,"にん（ふたり）","にん"))</f>
        <v>にん</v>
      </c>
      <c r="AA34" s="18" t="s">
        <v>78</v>
      </c>
      <c r="AB34" s="28" t="s">
        <v>814</v>
      </c>
      <c r="AC34" s="18" t="s">
        <v>812</v>
      </c>
      <c r="AF34" s="18" t="s">
        <v>363</v>
      </c>
      <c r="AI34" s="18" t="s">
        <v>813</v>
      </c>
      <c r="AJ34" s="3" t="str">
        <f t="shared" ca="1" si="4"/>
        <v>でんしゃに　おきゃくさんが　のっています。/えきで　8にん　おりました。/のっている　おきゃくさんは、4にん　です。/はじめに　なんにんの　おきゃくさんが　のって　いましたか。</v>
      </c>
    </row>
    <row r="35" spans="1:36" s="18" customFormat="1">
      <c r="C35" s="3"/>
      <c r="D35" s="3"/>
      <c r="L35" s="28"/>
      <c r="T35" s="28"/>
      <c r="AB35" s="28"/>
      <c r="AJ35" s="3"/>
    </row>
    <row r="36" spans="1:36" s="18" customFormat="1" ht="42.75">
      <c r="A36" s="18" t="s">
        <v>586</v>
      </c>
      <c r="B36" s="18">
        <v>1</v>
      </c>
      <c r="C36" s="3">
        <f t="shared" ca="1" si="0"/>
        <v>0.41362778060814387</v>
      </c>
      <c r="D36" s="3">
        <f ca="1">RANK(C36,C$36:C$44,0)</f>
        <v>3</v>
      </c>
      <c r="E36" s="18" t="s">
        <v>644</v>
      </c>
      <c r="H36" s="18" t="s">
        <v>645</v>
      </c>
      <c r="L36" s="28" t="s">
        <v>814</v>
      </c>
      <c r="M36" s="18" t="s">
        <v>3788</v>
      </c>
      <c r="N36" s="18">
        <f t="shared" ca="1" si="8"/>
        <v>9</v>
      </c>
      <c r="O36" s="18" t="s">
        <v>342</v>
      </c>
      <c r="P36" s="18" t="s">
        <v>3775</v>
      </c>
      <c r="Q36" s="18">
        <f t="shared" ref="Q36:Q37" ca="1" si="18">IF($D36=1,VLOOKUP(1,INDIRECT(第1問問題レベル,0),IF(MOD(INT($C36*100),2)=1,3,2),0),IF($D36=2,VLOOKUP(2,INDIRECT(第2問問題レベル,0),IF(MOD(INT($C36*100),2)=1,3,2),0),IF($D36=3,VLOOKUP(3,INDIRECT(第3問問題レベル,0),IF(MOD(INT($C36*100),2)=1,3,2),0),IF($D36=4,VLOOKUP(4,INDIRECT(第4問問題レベル,0),IF(MOD(INT($C36*100),2)=1,3,2),0),IF($D36=5,VLOOKUP(5,INDIRECT(第5問問題レベル,0),IF(MOD(INT($C36*100),2)=1,3,2),0),IF($D36=6,VLOOKUP(6,INDIRECT(第6問問題レベル,0),IF(MOD(INT($C36*100),2)=1,3,2),0),0))))))</f>
        <v>3</v>
      </c>
      <c r="R36" s="18" t="s">
        <v>342</v>
      </c>
      <c r="S36" s="18" t="s">
        <v>647</v>
      </c>
      <c r="T36" s="28" t="s">
        <v>814</v>
      </c>
      <c r="U36" s="18" t="s">
        <v>648</v>
      </c>
      <c r="X36" s="18" t="s">
        <v>649</v>
      </c>
      <c r="AA36" s="18" t="s">
        <v>621</v>
      </c>
      <c r="AB36" s="28" t="s">
        <v>814</v>
      </c>
      <c r="AJ36" s="3" t="str">
        <f t="shared" ca="1" si="4"/>
        <v>だんごが　あります。/5にんの　こどもが　9こ　たべたので　3こ　のこり　ました。/さいしょに　なんこの　おだんごが　ありましたか。/</v>
      </c>
    </row>
    <row r="37" spans="1:36" s="18" customFormat="1" ht="42.75">
      <c r="A37" s="18" t="s">
        <v>586</v>
      </c>
      <c r="B37" s="18">
        <v>2</v>
      </c>
      <c r="C37" s="3">
        <f t="shared" ca="1" si="0"/>
        <v>0.24383894092674741</v>
      </c>
      <c r="D37" s="3">
        <f t="shared" ref="D37:D44" ca="1" si="19">RANK(C37,C$36:C$44,0)</f>
        <v>7</v>
      </c>
      <c r="E37" s="18" t="s">
        <v>708</v>
      </c>
      <c r="H37" s="18" t="s">
        <v>709</v>
      </c>
      <c r="K37" s="18" t="s">
        <v>710</v>
      </c>
      <c r="L37" s="28" t="s">
        <v>814</v>
      </c>
      <c r="M37" s="18" t="s">
        <v>3680</v>
      </c>
      <c r="N37" s="18">
        <f t="shared" ca="1" si="8"/>
        <v>0</v>
      </c>
      <c r="O37" s="18" t="s">
        <v>342</v>
      </c>
      <c r="P37" s="18" t="s">
        <v>3789</v>
      </c>
      <c r="Q37" s="18">
        <f t="shared" ca="1" si="18"/>
        <v>0</v>
      </c>
      <c r="R37" s="18" t="s">
        <v>342</v>
      </c>
      <c r="S37" s="18" t="s">
        <v>590</v>
      </c>
      <c r="T37" s="28" t="s">
        <v>814</v>
      </c>
      <c r="U37" s="18" t="s">
        <v>577</v>
      </c>
      <c r="X37" s="18" t="s">
        <v>711</v>
      </c>
      <c r="AA37" s="18" t="s">
        <v>712</v>
      </c>
      <c r="AB37" s="28" t="s">
        <v>814</v>
      </c>
      <c r="AJ37" s="3" t="str">
        <f t="shared" ca="1" si="4"/>
        <v>おみせで　すいかを　うっています。/おきゃくさんが　0こ　かったので　0こ　に　なりました。/はじめに　なんこの　すいかを　うっていましたか。/</v>
      </c>
    </row>
    <row r="38" spans="1:36" s="18" customFormat="1" ht="57">
      <c r="A38" s="18" t="s">
        <v>586</v>
      </c>
      <c r="B38" s="18">
        <v>3</v>
      </c>
      <c r="C38" s="3">
        <f t="shared" ca="1" si="0"/>
        <v>0.74973835073234274</v>
      </c>
      <c r="D38" s="3">
        <f t="shared" ca="1" si="19"/>
        <v>2</v>
      </c>
      <c r="E38" s="18" t="s">
        <v>38</v>
      </c>
      <c r="F38" s="18">
        <f ca="1">IF($D38=1,VLOOKUP(1,INDIRECT(第1問問題レベル,0),IF(MOD(INT($C38*100),2)=1,2,3),0),IF($D38=2,VLOOKUP(2,INDIRECT(第2問問題レベル,0),IF(MOD(INT($C38*100),2)=1,2,3),0),IF($D38=3,VLOOKUP(3,INDIRECT(第3問問題レベル,0),IF(MOD(INT($C38*100),2)=1,2,3),0),IF($D38=4,VLOOKUP(4,INDIRECT(第4問問題レベル,0),IF(MOD(INT($C38*100),2)=1,2,3),0),IF($D38=5,VLOOKUP(5,INDIRECT(第5問問題レベル,0),IF(MOD(INT($C38*100),2)=1,2,3),0),IF($D38=6,VLOOKUP(6,INDIRECT(第6問問題レベル,0),IF(MOD(INT($C38*100),2)=1,2,3),0),0))))))</f>
        <v>7</v>
      </c>
      <c r="G38" s="18" t="s">
        <v>48</v>
      </c>
      <c r="H38" s="18" t="s">
        <v>132</v>
      </c>
      <c r="L38" s="28" t="s">
        <v>814</v>
      </c>
      <c r="M38" s="18" t="s">
        <v>49</v>
      </c>
      <c r="N38" s="18">
        <f t="shared" ref="N38" ca="1" si="20">IF($D38=1,VLOOKUP(1,INDIRECT(第1問問題レベル,0),IF(MOD(INT($C38*100),2)=1,3,2),0),IF($D38=2,VLOOKUP(2,INDIRECT(第2問問題レベル,0),IF(MOD(INT($C38*100),2)=1,3,2),0),IF($D38=3,VLOOKUP(3,INDIRECT(第3問問題レベル,0),IF(MOD(INT($C38*100),2)=1,3,2),0),IF($D38=4,VLOOKUP(4,INDIRECT(第4問問題レベル,0),IF(MOD(INT($C38*100),2)=1,3,2),0),IF($D38=5,VLOOKUP(5,INDIRECT(第5問問題レベル,0),IF(MOD(INT($C38*100),2)=1,3,2),0),IF($D38=6,VLOOKUP(6,INDIRECT(第6問問題レベル,0),IF(MOD(INT($C38*100),2)=1,3,2),0),0))))))</f>
        <v>12</v>
      </c>
      <c r="O38" s="18" t="s">
        <v>48</v>
      </c>
      <c r="P38" s="18" t="s">
        <v>357</v>
      </c>
      <c r="S38" s="18" t="s">
        <v>54</v>
      </c>
      <c r="T38" s="28" t="s">
        <v>814</v>
      </c>
      <c r="U38" s="18" t="s">
        <v>719</v>
      </c>
      <c r="X38" s="18" t="s">
        <v>74</v>
      </c>
      <c r="AA38" s="18" t="s">
        <v>718</v>
      </c>
      <c r="AB38" s="28" t="s">
        <v>814</v>
      </c>
      <c r="AJ38" s="3" t="str">
        <f t="shared" ca="1" si="4"/>
        <v>ほんを　7ページよみました。/あと、12ページ　のこって　います。/このほんは、ぜんぶで　なんページ　ありますか。/</v>
      </c>
    </row>
    <row r="39" spans="1:36" s="18" customFormat="1" ht="57">
      <c r="A39" s="18" t="s">
        <v>586</v>
      </c>
      <c r="B39" s="18">
        <v>4</v>
      </c>
      <c r="C39" s="3">
        <f t="shared" ca="1" si="0"/>
        <v>0.32096211185908829</v>
      </c>
      <c r="D39" s="3">
        <f t="shared" ca="1" si="19"/>
        <v>5</v>
      </c>
      <c r="E39" s="18" t="s">
        <v>277</v>
      </c>
      <c r="H39" s="18" t="s">
        <v>732</v>
      </c>
      <c r="K39" s="18" t="s">
        <v>594</v>
      </c>
      <c r="L39" s="28" t="s">
        <v>814</v>
      </c>
      <c r="M39" s="18" t="s">
        <v>747</v>
      </c>
      <c r="N39" s="18">
        <f ca="1">INT((Q39+V39)/2)</f>
        <v>4</v>
      </c>
      <c r="O39" s="3" t="str">
        <f ca="1">IF(MOD(N39,10)=0,"ぴき",IF(MOD(N39,10)=1,"ぴき",IF(MOD(N39,10)=6,"ぴき",IF(MOD(N39,10)=3,"びき","ひき"))))</f>
        <v>ひき</v>
      </c>
      <c r="P39" s="18" t="s">
        <v>3790</v>
      </c>
      <c r="Q39" s="18">
        <f ca="1">IF($D39=1,VLOOKUP(1,INDIRECT(第1問問題レベル,0),IF(MOD(INT($C39*100),2)=1,2,3),0),IF($D39=2,VLOOKUP(2,INDIRECT(第2問問題レベル,0),IF(MOD(INT($C39*100),2)=1,2,3),0),IF($D39=3,VLOOKUP(3,INDIRECT(第3問問題レベル,0),IF(MOD(INT($C39*100),2)=1,2,3),0),IF($D39=4,VLOOKUP(4,INDIRECT(第4問問題レベル,0),IF(MOD(INT($C39*100),2)=1,2,3),0),IF($D39=5,VLOOKUP(5,INDIRECT(第5問問題レベル,0),IF(MOD(INT($C39*100),2)=1,2,3),0),IF($D39=6,VLOOKUP(6,INDIRECT(第6問問題レベル,0),IF(MOD(INT($C39*100),2)=1,2,3),0),0))))))</f>
        <v>2</v>
      </c>
      <c r="R39" s="18" t="s">
        <v>358</v>
      </c>
      <c r="S39" s="18" t="s">
        <v>733</v>
      </c>
      <c r="T39" s="28" t="s">
        <v>814</v>
      </c>
      <c r="U39" s="18" t="s">
        <v>50</v>
      </c>
      <c r="V39" s="18">
        <f t="shared" ref="V39" ca="1" si="21">IF($D39=1,VLOOKUP(1,INDIRECT(第1問問題レベル,0),IF(MOD(INT($C39*100),2)=1,3,2),0),IF($D39=2,VLOOKUP(2,INDIRECT(第2問問題レベル,0),IF(MOD(INT($C39*100),2)=1,3,2),0),IF($D39=3,VLOOKUP(3,INDIRECT(第3問問題レベル,0),IF(MOD(INT($C39*100),2)=1,3,2),0),IF($D39=4,VLOOKUP(4,INDIRECT(第4問問題レベル,0),IF(MOD(INT($C39*100),2)=1,3,2),0),IF($D39=5,VLOOKUP(5,INDIRECT(第5問問題レベル,0),IF(MOD(INT($C39*100),2)=1,3,2),0),IF($D39=6,VLOOKUP(6,INDIRECT(第6問問題レベル,0),IF(MOD(INT($C39*100),2)=1,3,2),0),0))))))</f>
        <v>6</v>
      </c>
      <c r="W39" s="18" t="s">
        <v>358</v>
      </c>
      <c r="X39" s="18" t="s">
        <v>357</v>
      </c>
      <c r="AA39" s="18" t="s">
        <v>54</v>
      </c>
      <c r="AB39" s="28" t="s">
        <v>814</v>
      </c>
      <c r="AC39" s="18" t="s">
        <v>50</v>
      </c>
      <c r="AF39" s="18" t="s">
        <v>734</v>
      </c>
      <c r="AI39" s="18" t="s">
        <v>731</v>
      </c>
      <c r="AJ39" s="3" t="str">
        <f t="shared" ca="1" si="4"/>
        <v>こうえんに　ハトが　いました。/ねこが　4ひき　きたので　2わ　の　ハトが　にげました。/ハトは、6わ　のこって　います。/ハトは、なんわ　いたのでしょう。</v>
      </c>
    </row>
    <row r="40" spans="1:36" s="18" customFormat="1" ht="99.75">
      <c r="A40" s="18" t="s">
        <v>586</v>
      </c>
      <c r="B40" s="18">
        <v>5</v>
      </c>
      <c r="C40" s="3">
        <f t="shared" ca="1" si="0"/>
        <v>0.75379370110000221</v>
      </c>
      <c r="D40" s="3">
        <f t="shared" ca="1" si="19"/>
        <v>1</v>
      </c>
      <c r="E40" s="18" t="s">
        <v>40</v>
      </c>
      <c r="H40" s="18" t="s">
        <v>363</v>
      </c>
      <c r="K40" s="18" t="s">
        <v>735</v>
      </c>
      <c r="L40" s="28" t="s">
        <v>814</v>
      </c>
      <c r="M40" s="18" t="s">
        <v>3791</v>
      </c>
      <c r="N40" s="18">
        <f ca="1">IF($D40=1,VLOOKUP(1,INDIRECT(第1問問題レベル,0),IF(MOD(INT($C40*100),2)=1,2,3),0),IF($D40=2,VLOOKUP(2,INDIRECT(第2問問題レベル,0),IF(MOD(INT($C40*100),2)=1,2,3),0),IF($D40=3,VLOOKUP(3,INDIRECT(第3問問題レベル,0),IF(MOD(INT($C40*100),2)=1,2,3),0),IF($D40=4,VLOOKUP(4,INDIRECT(第4問問題レベル,0),IF(MOD(INT($C40*100),2)=1,2,3),0),IF($D40=5,VLOOKUP(5,INDIRECT(第5問問題レベル,0),IF(MOD(INT($C40*100),2)=1,2,3),0),IF($D40=6,VLOOKUP(6,INDIRECT(第6問問題レベル,0),IF(MOD(INT($C40*100),2)=1,2,3),0),0))))))</f>
        <v>19</v>
      </c>
      <c r="O40" s="18" t="str">
        <f ca="1">IF(N40=1,"にん（ひとり）",IF(N40=2,"にん（ふたり）","にん"))</f>
        <v>にん</v>
      </c>
      <c r="P40" s="18" t="s">
        <v>736</v>
      </c>
      <c r="T40" s="28" t="s">
        <v>814</v>
      </c>
      <c r="U40" s="18" t="s">
        <v>46</v>
      </c>
      <c r="V40" s="18">
        <f t="shared" ref="V40:V43" ca="1" si="22">IF($D40=1,VLOOKUP(1,INDIRECT(第1問問題レベル,0),IF(MOD(INT($C40*100),2)=1,3,2),0),IF($D40=2,VLOOKUP(2,INDIRECT(第2問問題レベル,0),IF(MOD(INT($C40*100),2)=1,3,2),0),IF($D40=3,VLOOKUP(3,INDIRECT(第3問問題レベル,0),IF(MOD(INT($C40*100),2)=1,3,2),0),IF($D40=4,VLOOKUP(4,INDIRECT(第4問問題レベル,0),IF(MOD(INT($C40*100),2)=1,3,2),0),IF($D40=5,VLOOKUP(5,INDIRECT(第5問問題レベル,0),IF(MOD(INT($C40*100),2)=1,3,2),0),IF($D40=6,VLOOKUP(6,INDIRECT(第6問問題レベル,0),IF(MOD(INT($C40*100),2)=1,3,2),0),0))))))</f>
        <v>1</v>
      </c>
      <c r="W40" s="18" t="str">
        <f ca="1">IF(V40=1,"にん（ひとり）",IF(V40=2,"にん（ふたり）","にん"))</f>
        <v>にん（ひとり）</v>
      </c>
      <c r="X40" s="18" t="s">
        <v>737</v>
      </c>
      <c r="AA40" s="18" t="s">
        <v>54</v>
      </c>
      <c r="AB40" s="28" t="s">
        <v>814</v>
      </c>
      <c r="AC40" s="18" t="s">
        <v>349</v>
      </c>
      <c r="AF40" s="18" t="s">
        <v>363</v>
      </c>
      <c r="AI40" s="18" t="s">
        <v>738</v>
      </c>
      <c r="AJ40" s="3" t="str">
        <f t="shared" ca="1" si="4"/>
        <v>バスていで　おきゃくさんが　まっています。/バスが　きたので　19にん　が　のりました。/いまは、1にん（ひとり）　が　バスていに　います。/なんにんの　おきゃくさんが　まって　いたのでしょう。</v>
      </c>
    </row>
    <row r="41" spans="1:36" s="18" customFormat="1" ht="42.75">
      <c r="A41" s="18" t="s">
        <v>586</v>
      </c>
      <c r="B41" s="18">
        <v>6</v>
      </c>
      <c r="C41" s="3">
        <f t="shared" ca="1" si="0"/>
        <v>0.19185725817346877</v>
      </c>
      <c r="D41" s="3">
        <f t="shared" ca="1" si="19"/>
        <v>8</v>
      </c>
      <c r="F41" s="18">
        <f ca="1">INT((N41+Y41)/2)</f>
        <v>0</v>
      </c>
      <c r="G41" s="3" t="str">
        <f ca="1">IF(MOD(F41,10)=0,"ぴき",IF(MOD(F41,10)=1,"ぴき",IF(MOD(F41,10)=6,"ぴき",IF(MOD(F41,10)=3,"びき","ひき"))))</f>
        <v>ぴき</v>
      </c>
      <c r="H41" s="18" t="s">
        <v>748</v>
      </c>
      <c r="K41" s="18" t="s">
        <v>749</v>
      </c>
      <c r="L41" s="28" t="s">
        <v>814</v>
      </c>
      <c r="N41" s="18">
        <f ca="1">IF($D41=1,VLOOKUP(1,INDIRECT(第1問問題レベル,0),IF(MOD(INT($C41*100),2)=1,2,3),0),IF($D41=2,VLOOKUP(2,INDIRECT(第2問問題レベル,0),IF(MOD(INT($C41*100),2)=1,2,3),0),IF($D41=3,VLOOKUP(3,INDIRECT(第3問問題レベル,0),IF(MOD(INT($C41*100),2)=1,2,3),0),IF($D41=4,VLOOKUP(4,INDIRECT(第4問問題レベル,0),IF(MOD(INT($C41*100),2)=1,2,3),0),IF($D41=5,VLOOKUP(5,INDIRECT(第5問問題レベル,0),IF(MOD(INT($C41*100),2)=1,2,3),0),IF($D41=6,VLOOKUP(6,INDIRECT(第6問問題レベル,0),IF(MOD(INT($C41*100),2)=1,2,3),0),0))))))</f>
        <v>0</v>
      </c>
      <c r="O41" s="18" t="s">
        <v>342</v>
      </c>
      <c r="P41" s="18" t="s">
        <v>750</v>
      </c>
      <c r="S41" s="18" t="s">
        <v>701</v>
      </c>
      <c r="T41" s="28" t="s">
        <v>814</v>
      </c>
      <c r="U41" s="18" t="s">
        <v>751</v>
      </c>
      <c r="X41" s="18" t="s">
        <v>3770</v>
      </c>
      <c r="Y41" s="18">
        <f t="shared" ref="Y41" ca="1" si="23">IF($D41=1,VLOOKUP(1,INDIRECT(第1問問題レベル,0),IF(MOD(INT($C41*100),2)=1,3,2),0),IF($D41=2,VLOOKUP(2,INDIRECT(第2問問題レベル,0),IF(MOD(INT($C41*100),2)=1,3,2),0),IF($D41=3,VLOOKUP(3,INDIRECT(第3問問題レベル,0),IF(MOD(INT($C41*100),2)=1,3,2),0),IF($D41=4,VLOOKUP(4,INDIRECT(第4問問題レベル,0),IF(MOD(INT($C41*100),2)=1,3,2),0),IF($D41=5,VLOOKUP(5,INDIRECT(第5問問題レベル,0),IF(MOD(INT($C41*100),2)=1,3,2),0),IF($D41=6,VLOOKUP(6,INDIRECT(第6問問題レベル,0),IF(MOD(INT($C41*100),2)=1,3,2),0),0))))))</f>
        <v>0</v>
      </c>
      <c r="Z41" s="18" t="s">
        <v>342</v>
      </c>
      <c r="AA41" s="18" t="s">
        <v>631</v>
      </c>
      <c r="AB41" s="28" t="s">
        <v>814</v>
      </c>
      <c r="AC41" s="18" t="s">
        <v>354</v>
      </c>
      <c r="AF41" s="18" t="s">
        <v>752</v>
      </c>
      <c r="AI41" s="18" t="s">
        <v>753</v>
      </c>
      <c r="AJ41" s="3" t="str">
        <f t="shared" ca="1" si="4"/>
        <v>0ぴき　の　メダカが　たまごを　うみました。/0こ　の　たまごが　かえりました。/たまごは、まだ　0こ　のこっています。/メダカは、なんこ　たまごを　うんだのでしょう。</v>
      </c>
    </row>
    <row r="42" spans="1:36" s="18" customFormat="1" ht="42.75">
      <c r="A42" s="18" t="s">
        <v>586</v>
      </c>
      <c r="B42" s="18">
        <v>7</v>
      </c>
      <c r="C42" s="3">
        <f t="shared" ca="1" si="0"/>
        <v>0.14369127702412354</v>
      </c>
      <c r="D42" s="3">
        <f t="shared" ca="1" si="19"/>
        <v>9</v>
      </c>
      <c r="E42" s="18" t="s">
        <v>83</v>
      </c>
      <c r="H42" s="18" t="s">
        <v>285</v>
      </c>
      <c r="L42" s="28" t="s">
        <v>814</v>
      </c>
      <c r="N42" s="18">
        <f ca="1">INT((Q42+V42)/2)</f>
        <v>0</v>
      </c>
      <c r="O42" s="18" t="str">
        <f ca="1">IF(N42=1,"にん（ひとり）",IF(N42=2,"にん（ふたり）","にん"))</f>
        <v>にん</v>
      </c>
      <c r="P42" s="18" t="s">
        <v>3792</v>
      </c>
      <c r="Q42" s="18">
        <f ca="1">IF($D42=1,VLOOKUP(1,INDIRECT(第1問問題レベル,0),IF(MOD(INT($C42*100),2)=1,2,3),0),IF($D42=2,VLOOKUP(2,INDIRECT(第2問問題レベル,0),IF(MOD(INT($C42*100),2)=1,2,3),0),IF($D42=3,VLOOKUP(3,INDIRECT(第3問問題レベル,0),IF(MOD(INT($C42*100),2)=1,2,3),0),IF($D42=4,VLOOKUP(4,INDIRECT(第4問問題レベル,0),IF(MOD(INT($C42*100),2)=1,2,3),0),IF($D42=5,VLOOKUP(5,INDIRECT(第5問問題レベル,0),IF(MOD(INT($C42*100),2)=1,2,3),0),IF($D42=6,VLOOKUP(6,INDIRECT(第6問問題レベル,0),IF(MOD(INT($C42*100),2)=1,2,3),0),0))))))</f>
        <v>0</v>
      </c>
      <c r="R42" s="18" t="s">
        <v>342</v>
      </c>
      <c r="S42" s="18" t="s">
        <v>775</v>
      </c>
      <c r="T42" s="28" t="s">
        <v>814</v>
      </c>
      <c r="V42" s="18">
        <f t="shared" ca="1" si="22"/>
        <v>0</v>
      </c>
      <c r="W42" s="18" t="s">
        <v>342</v>
      </c>
      <c r="X42" s="18" t="s">
        <v>590</v>
      </c>
      <c r="AB42" s="28" t="s">
        <v>814</v>
      </c>
      <c r="AC42" s="18" t="s">
        <v>776</v>
      </c>
      <c r="AF42" s="18" t="s">
        <v>777</v>
      </c>
      <c r="AI42" s="18" t="s">
        <v>778</v>
      </c>
      <c r="AJ42" s="3" t="str">
        <f t="shared" ca="1" si="4"/>
        <v>おにぎりを　つくりました。/0にん　の　こどもが　0こ　たべた　ので/0こ　に　なりました。/おにぎりを　なんこ　つくりましたか。</v>
      </c>
    </row>
    <row r="43" spans="1:36" s="18" customFormat="1" ht="57">
      <c r="A43" s="18" t="s">
        <v>586</v>
      </c>
      <c r="B43" s="18">
        <v>8</v>
      </c>
      <c r="C43" s="3">
        <f t="shared" ca="1" si="0"/>
        <v>0.28453672441203437</v>
      </c>
      <c r="D43" s="3">
        <f t="shared" ca="1" si="19"/>
        <v>6</v>
      </c>
      <c r="E43" s="18" t="s">
        <v>785</v>
      </c>
      <c r="H43" s="18" t="s">
        <v>786</v>
      </c>
      <c r="K43" s="18" t="s">
        <v>787</v>
      </c>
      <c r="L43" s="28" t="s">
        <v>814</v>
      </c>
      <c r="N43" s="18">
        <f ca="1">INT((Q43+V43)/2)</f>
        <v>4</v>
      </c>
      <c r="O43" s="18" t="s">
        <v>358</v>
      </c>
      <c r="P43" s="18" t="s">
        <v>3793</v>
      </c>
      <c r="Q43" s="18">
        <f ca="1">IF($D43=1,VLOOKUP(1,INDIRECT(第1問問題レベル,0),IF(MOD(INT($C43*100),2)=1,2,3),0),IF($D43=2,VLOOKUP(2,INDIRECT(第2問問題レベル,0),IF(MOD(INT($C43*100),2)=1,2,3),0),IF($D43=3,VLOOKUP(3,INDIRECT(第3問問題レベル,0),IF(MOD(INT($C43*100),2)=1,2,3),0),IF($D43=4,VLOOKUP(4,INDIRECT(第4問問題レベル,0),IF(MOD(INT($C43*100),2)=1,2,3),0),IF($D43=5,VLOOKUP(5,INDIRECT(第5問問題レベル,0),IF(MOD(INT($C43*100),2)=1,2,3),0),IF($D43=6,VLOOKUP(6,INDIRECT(第6問問題レベル,0),IF(MOD(INT($C43*100),2)=1,2,3),0),0))))))</f>
        <v>1</v>
      </c>
      <c r="R43" s="18" t="s">
        <v>358</v>
      </c>
      <c r="S43" s="18" t="s">
        <v>788</v>
      </c>
      <c r="T43" s="28" t="s">
        <v>814</v>
      </c>
      <c r="U43" s="18" t="s">
        <v>3770</v>
      </c>
      <c r="V43" s="18">
        <f t="shared" ca="1" si="22"/>
        <v>8</v>
      </c>
      <c r="W43" s="18" t="s">
        <v>358</v>
      </c>
      <c r="X43" s="18" t="s">
        <v>789</v>
      </c>
      <c r="AA43" s="18" t="s">
        <v>631</v>
      </c>
      <c r="AB43" s="28" t="s">
        <v>814</v>
      </c>
      <c r="AC43" s="18" t="s">
        <v>790</v>
      </c>
      <c r="AF43" s="18" t="s">
        <v>791</v>
      </c>
      <c r="AI43" s="18" t="s">
        <v>746</v>
      </c>
      <c r="AJ43" s="3" t="str">
        <f t="shared" ca="1" si="4"/>
        <v>でんせんに　すずめが　とまっています。/4わ　の　カラスが　きたので　1わの　すずめが　にげました。/まだ　8わ　の　すずめが　のこっています。/なんわの　すずめが　でんせんに　いたのでしょう。</v>
      </c>
    </row>
    <row r="44" spans="1:36" s="18" customFormat="1" ht="42.75">
      <c r="A44" s="18" t="s">
        <v>586</v>
      </c>
      <c r="B44" s="18">
        <v>9</v>
      </c>
      <c r="C44" s="3">
        <f t="shared" ca="1" si="0"/>
        <v>0.4124775877769874</v>
      </c>
      <c r="D44" s="3">
        <f t="shared" ca="1" si="19"/>
        <v>4</v>
      </c>
      <c r="E44" s="18" t="s">
        <v>289</v>
      </c>
      <c r="H44" s="18" t="s">
        <v>290</v>
      </c>
      <c r="L44" s="28" t="s">
        <v>814</v>
      </c>
      <c r="M44" s="18" t="s">
        <v>3716</v>
      </c>
      <c r="N44" s="18">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8</v>
      </c>
      <c r="O44" s="3" t="str">
        <f ca="1">IF(MOD(N44,10)=0,"ぽん",IF(MOD(N44,10)=1,"ぽん",IF(MOD(N44,10)=6,"ぽん",IF(MOD(N44,10)=3,"ぼん","ほん"))))</f>
        <v>ほん</v>
      </c>
      <c r="P44" s="18" t="s">
        <v>802</v>
      </c>
      <c r="T44" s="28" t="s">
        <v>814</v>
      </c>
      <c r="U44" s="18" t="s">
        <v>803</v>
      </c>
      <c r="X44" s="18" t="s">
        <v>804</v>
      </c>
      <c r="Y44" s="18">
        <f t="shared" ref="Y44" ca="1" si="24">IF($D44=1,VLOOKUP(1,INDIRECT(第1問問題レベル,0),IF(MOD(INT($C44*100),2)=1,3,2),0),IF($D44=2,VLOOKUP(2,INDIRECT(第2問問題レベル,0),IF(MOD(INT($C44*100),2)=1,3,2),0),IF($D44=3,VLOOKUP(3,INDIRECT(第3問問題レベル,0),IF(MOD(INT($C44*100),2)=1,3,2),0),IF($D44=4,VLOOKUP(4,INDIRECT(第4問問題レベル,0),IF(MOD(INT($C44*100),2)=1,3,2),0),IF($D44=5,VLOOKUP(5,INDIRECT(第5問問題レベル,0),IF(MOD(INT($C44*100),2)=1,3,2),0),IF($D44=6,VLOOKUP(6,INDIRECT(第6問問題レベル,0),IF(MOD(INT($C44*100),2)=1,3,2),0),0))))))</f>
        <v>4</v>
      </c>
      <c r="Z44" s="3" t="str">
        <f ca="1">IF(MOD(Y44,10)=0,"ぽん",IF(MOD(Y44,10)=1,"ぽん",IF(MOD(Y44,10)=6,"ぽん",IF(MOD(Y44,10)=3,"ぼん","ほん"))))</f>
        <v>ほん</v>
      </c>
      <c r="AA44" s="18" t="s">
        <v>28</v>
      </c>
      <c r="AB44" s="28" t="s">
        <v>814</v>
      </c>
      <c r="AC44" s="18" t="s">
        <v>690</v>
      </c>
      <c r="AF44" s="18" t="s">
        <v>598</v>
      </c>
      <c r="AI44" s="18" t="s">
        <v>724</v>
      </c>
      <c r="AJ44" s="3" t="str">
        <f t="shared" ca="1" si="4"/>
        <v>えんぴつを　もらいました。/さっき　8ほん　けずりました。/けずっていない　えんぴつは、4ほんです。/えんぴつを　なんぼん　もらいましたか。</v>
      </c>
    </row>
  </sheetData>
  <sortState xmlns:xlrd2="http://schemas.microsoft.com/office/spreadsheetml/2017/richdata2" ref="A3:AO43">
    <sortCondition ref="A3:A43"/>
  </sortState>
  <phoneticPr fontId="1"/>
  <pageMargins left="0.25" right="0.25" top="0.75" bottom="0.75" header="0.3" footer="0.3"/>
  <pageSetup paperSize="9"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44"/>
  <sheetViews>
    <sheetView workbookViewId="0">
      <pane ySplit="2" topLeftCell="A37" activePane="bottomLeft" state="frozen"/>
      <selection pane="bottomLeft" sqref="A1:XFD1048576"/>
    </sheetView>
  </sheetViews>
  <sheetFormatPr defaultColWidth="9" defaultRowHeight="14.25"/>
  <cols>
    <col min="1" max="1" width="9" style="3"/>
    <col min="2" max="2" width="3.46484375" style="3" bestFit="1" customWidth="1"/>
    <col min="3" max="3" width="9" style="3"/>
    <col min="4" max="4" width="3.46484375" style="3" bestFit="1" customWidth="1"/>
    <col min="5" max="5" width="9" style="3"/>
    <col min="6" max="6" width="4" style="3" bestFit="1" customWidth="1"/>
    <col min="7" max="7" width="4" style="3" customWidth="1"/>
    <col min="8" max="8" width="9" style="3"/>
    <col min="9" max="9" width="4" style="3" bestFit="1" customWidth="1"/>
    <col min="10" max="10" width="4" style="3" customWidth="1"/>
    <col min="11" max="11" width="9" style="3"/>
    <col min="12" max="12" width="2.46484375" style="3" customWidth="1"/>
    <col min="13" max="13" width="9" style="3"/>
    <col min="14" max="14" width="4" style="3" bestFit="1" customWidth="1"/>
    <col min="15" max="15" width="4" style="3" customWidth="1"/>
    <col min="16" max="16" width="9" style="3"/>
    <col min="17" max="17" width="4" style="3" bestFit="1" customWidth="1"/>
    <col min="18" max="18" width="4" style="3" customWidth="1"/>
    <col min="19" max="19" width="9" style="3"/>
    <col min="20" max="20" width="2.46484375" style="3" customWidth="1"/>
    <col min="21" max="21" width="9" style="3"/>
    <col min="22" max="22" width="4" style="3" bestFit="1" customWidth="1"/>
    <col min="23" max="23" width="4" style="3" customWidth="1"/>
    <col min="24" max="24" width="9" style="3"/>
    <col min="25" max="25" width="4"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112</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s="18" customFormat="1" ht="42.75">
      <c r="A3" s="18" t="s">
        <v>815</v>
      </c>
      <c r="B3" s="18">
        <v>1</v>
      </c>
      <c r="C3" s="3">
        <f t="shared" ref="C3:C44" ca="1" si="0">RAND()</f>
        <v>0.16664078059799547</v>
      </c>
      <c r="D3" s="3">
        <f ca="1">RANK(C3,C$3:C$30,0)</f>
        <v>24</v>
      </c>
      <c r="E3" s="18" t="s">
        <v>3582</v>
      </c>
      <c r="F3" s="18">
        <f ca="1">IF($D3=1,VLOOKUP(1,INDIRECT(第1問問題レベル,0),IF(MOD(INT($C3*100),2)=1,2,3),0),IF($D3=2,VLOOKUP(2,INDIRECT(第2問問題レベル,0),IF(MOD(INT($C3*100),2)=1,2,3),0),IF($D3=3,VLOOKUP(3,INDIRECT(第3問問題レベル,0),IF(MOD(INT($C3*100),2)=1,2,3),0),IF($D3=4,VLOOKUP(4,INDIRECT(第4問問題レベル,0),IF(MOD(INT($C3*100),2)=1,2,3),0),IF($D3=5,VLOOKUP(5,INDIRECT(第5問問題レベル,0),IF(MOD(INT($C3*100),2)=1,2,3),0),IF($D3=6,VLOOKUP(6,INDIRECT(第6問問題レベル,0),IF(MOD(INT($C3*100),2)=1,2,3),0),0))))))</f>
        <v>0</v>
      </c>
      <c r="G3" s="18" t="s">
        <v>759</v>
      </c>
      <c r="H3" s="18" t="s">
        <v>55</v>
      </c>
      <c r="L3" s="28" t="s">
        <v>814</v>
      </c>
      <c r="M3" s="18" t="s">
        <v>16</v>
      </c>
      <c r="P3" s="18" t="s">
        <v>3794</v>
      </c>
      <c r="Q3" s="18">
        <f t="shared" ref="Q3:Q4" ca="1" si="1">IF($D3=1,VLOOKUP(1,INDIRECT(第1問問題レベル,0),IF(MOD(INT($C3*100),2)=1,3,2),0),IF($D3=2,VLOOKUP(2,INDIRECT(第2問問題レベル,0),IF(MOD(INT($C3*100),2)=1,3,2),0),IF($D3=3,VLOOKUP(3,INDIRECT(第3問問題レベル,0),IF(MOD(INT($C3*100),2)=1,3,2),0),IF($D3=4,VLOOKUP(4,INDIRECT(第4問問題レベル,0),IF(MOD(INT($C3*100),2)=1,3,2),0),IF($D3=5,VLOOKUP(5,INDIRECT(第5問問題レベル,0),IF(MOD(INT($C3*100),2)=1,3,2),0),IF($D3=6,VLOOKUP(6,INDIRECT(第6問問題レベル,0),IF(MOD(INT($C3*100),2)=1,3,2),0),0))))))</f>
        <v>0</v>
      </c>
      <c r="R3" s="18" t="s">
        <v>759</v>
      </c>
      <c r="S3" s="18" t="s">
        <v>109</v>
      </c>
      <c r="T3" s="28" t="s">
        <v>814</v>
      </c>
      <c r="U3" s="18" t="s">
        <v>298</v>
      </c>
      <c r="X3" s="18" t="s">
        <v>816</v>
      </c>
      <c r="AB3" s="28" t="s">
        <v>814</v>
      </c>
      <c r="AJ3" s="3" t="str">
        <f t="shared" ref="AJ3:AJ44" ca="1" si="2">E3&amp;F3&amp;G3&amp;H3&amp;I3&amp;J3&amp;K3&amp;L3&amp;M3&amp;N3&amp;O3&amp;P3&amp;Q3&amp;R3&amp;S3&amp;T3&amp;U3&amp;V3&amp;W3&amp;X3&amp;Y3&amp;Z3&amp;AA3&amp;AB3&amp;AC3&amp;AD3&amp;AE3&amp;AF3&amp;AG3&amp;AH3&amp;AI3</f>
        <v>りんごが　0こ　あります。/りんごは、みかん　より　0こ　すくないです。/みかんは、いくつ　ありますか。/</v>
      </c>
    </row>
    <row r="4" spans="1:36" s="18" customFormat="1" ht="57">
      <c r="A4" s="18" t="s">
        <v>815</v>
      </c>
      <c r="B4" s="18">
        <v>2</v>
      </c>
      <c r="C4" s="3">
        <f t="shared" ca="1" si="0"/>
        <v>0.71854644663337219</v>
      </c>
      <c r="D4" s="3">
        <f t="shared" ref="D4:D30" ca="1" si="3">RANK(C4,C$3:C$30,0)</f>
        <v>11</v>
      </c>
      <c r="E4" s="18" t="s">
        <v>449</v>
      </c>
      <c r="H4" s="18" t="s">
        <v>3724</v>
      </c>
      <c r="I4" s="18">
        <f ca="1">IF($D4=1,VLOOKUP(1,INDIRECT(第1問問題レベル,0),IF(MOD(INT($C4*100),2)=1,2,3),0),IF($D4=2,VLOOKUP(2,INDIRECT(第2問問題レベル,0),IF(MOD(INT($C4*100),2)=1,2,3),0),IF($D4=3,VLOOKUP(3,INDIRECT(第3問問題レベル,0),IF(MOD(INT($C4*100),2)=1,2,3),0),IF($D4=4,VLOOKUP(4,INDIRECT(第4問問題レベル,0),IF(MOD(INT($C4*100),2)=1,2,3),0),IF($D4=5,VLOOKUP(5,INDIRECT(第5問問題レベル,0),IF(MOD(INT($C4*100),2)=1,2,3),0),IF($D4=6,VLOOKUP(6,INDIRECT(第6問問題レベル,0),IF(MOD(INT($C4*100),2)=1,2,3),0),0))))))</f>
        <v>0</v>
      </c>
      <c r="J4" s="18" t="s">
        <v>759</v>
      </c>
      <c r="K4" s="18" t="s">
        <v>35</v>
      </c>
      <c r="L4" s="28" t="s">
        <v>814</v>
      </c>
      <c r="M4" s="18" t="s">
        <v>817</v>
      </c>
      <c r="P4" s="18" t="s">
        <v>3795</v>
      </c>
      <c r="Q4" s="18">
        <f t="shared" ca="1" si="1"/>
        <v>0</v>
      </c>
      <c r="R4" s="18" t="s">
        <v>759</v>
      </c>
      <c r="S4" s="18" t="s">
        <v>13</v>
      </c>
      <c r="T4" s="28" t="s">
        <v>814</v>
      </c>
      <c r="U4" s="18" t="s">
        <v>299</v>
      </c>
      <c r="X4" s="18" t="s">
        <v>818</v>
      </c>
      <c r="AA4" s="18" t="s">
        <v>396</v>
      </c>
      <c r="AB4" s="28" t="s">
        <v>814</v>
      </c>
      <c r="AJ4" s="3" t="str">
        <f t="shared" ca="1" si="2"/>
        <v>とおるくんは、どんぐりを　0こ　もっています。/とおるくんの　どんぐりは、きよしくんより　0こすくないです。/きよしくんは、なんこ　どんぐりを　もっていますか。/</v>
      </c>
    </row>
    <row r="5" spans="1:36" s="18" customFormat="1" ht="28.5">
      <c r="A5" s="18" t="s">
        <v>815</v>
      </c>
      <c r="B5" s="18">
        <v>3</v>
      </c>
      <c r="C5" s="3">
        <f t="shared" ca="1" si="0"/>
        <v>0.59897565865317914</v>
      </c>
      <c r="D5" s="3">
        <f t="shared" ca="1" si="3"/>
        <v>15</v>
      </c>
      <c r="E5" s="18" t="s">
        <v>3726</v>
      </c>
      <c r="F5" s="18">
        <f ca="1">IF($D5=1,VLOOKUP(1,INDIRECT(第1問問題レベル,0),IF(MOD(INT($C5*100),2)=1,2,3),0),IF($D5=2,VLOOKUP(2,INDIRECT(第2問問題レベル,0),IF(MOD(INT($C5*100),2)=1,2,3),0),IF($D5=3,VLOOKUP(3,INDIRECT(第3問問題レベル,0),IF(MOD(INT($C5*100),2)=1,2,3),0),IF($D5=4,VLOOKUP(4,INDIRECT(第4問問題レベル,0),IF(MOD(INT($C5*100),2)=1,2,3),0),IF($D5=5,VLOOKUP(5,INDIRECT(第5問問題レベル,0),IF(MOD(INT($C5*100),2)=1,2,3),0),IF($D5=6,VLOOKUP(6,INDIRECT(第6問問題レベル,0),IF(MOD(INT($C5*100),2)=1,2,3),0),0))))))</f>
        <v>0</v>
      </c>
      <c r="G5" s="18" t="s">
        <v>819</v>
      </c>
      <c r="K5" s="18" t="s">
        <v>131</v>
      </c>
      <c r="L5" s="28" t="s">
        <v>814</v>
      </c>
      <c r="M5" s="18" t="s">
        <v>3796</v>
      </c>
      <c r="N5" s="18">
        <f t="shared" ref="N5" ca="1" si="4">IF($D5=1,VLOOKUP(1,INDIRECT(第1問問題レベル,0),IF(MOD(INT($C5*100),2)=1,3,2),0),IF($D5=2,VLOOKUP(2,INDIRECT(第2問問題レベル,0),IF(MOD(INT($C5*100),2)=1,3,2),0),IF($D5=3,VLOOKUP(3,INDIRECT(第3問問題レベル,0),IF(MOD(INT($C5*100),2)=1,3,2),0),IF($D5=4,VLOOKUP(4,INDIRECT(第4問問題レベル,0),IF(MOD(INT($C5*100),2)=1,3,2),0),IF($D5=5,VLOOKUP(5,INDIRECT(第5問問題レベル,0),IF(MOD(INT($C5*100),2)=1,3,2),0),IF($D5=6,VLOOKUP(6,INDIRECT(第6問問題レベル,0),IF(MOD(INT($C5*100),2)=1,3,2),0),0))))))</f>
        <v>0</v>
      </c>
      <c r="O5" s="18" t="s">
        <v>819</v>
      </c>
      <c r="S5" s="18" t="s">
        <v>109</v>
      </c>
      <c r="T5" s="28" t="s">
        <v>814</v>
      </c>
      <c r="U5" s="18" t="s">
        <v>142</v>
      </c>
      <c r="X5" s="18" t="s">
        <v>820</v>
      </c>
      <c r="AA5" s="18" t="s">
        <v>821</v>
      </c>
      <c r="AB5" s="28" t="s">
        <v>814</v>
      </c>
      <c r="AJ5" s="3" t="str">
        <f t="shared" ca="1" si="2"/>
        <v>うしが　0とういます。/うしは、ぶたより　0とう　すくないです。/ぶたは、なんとう　いますか。/</v>
      </c>
    </row>
    <row r="6" spans="1:36" s="18" customFormat="1" ht="28.5">
      <c r="A6" s="18" t="s">
        <v>815</v>
      </c>
      <c r="B6" s="18">
        <v>4</v>
      </c>
      <c r="C6" s="3">
        <f t="shared" ca="1" si="0"/>
        <v>0.59267627472231488</v>
      </c>
      <c r="D6" s="3">
        <f t="shared" ca="1" si="3"/>
        <v>16</v>
      </c>
      <c r="E6" s="18" t="s">
        <v>459</v>
      </c>
      <c r="H6" s="18" t="s">
        <v>3728</v>
      </c>
      <c r="I6" s="18">
        <f ca="1">IF($D6=1,VLOOKUP(1,INDIRECT(第1問問題レベル,0),IF(MOD(INT($C6*100),2)=1,2,3),0),IF($D6=2,VLOOKUP(2,INDIRECT(第2問問題レベル,0),IF(MOD(INT($C6*100),2)=1,2,3),0),IF($D6=3,VLOOKUP(3,INDIRECT(第3問問題レベル,0),IF(MOD(INT($C6*100),2)=1,2,3),0),IF($D6=4,VLOOKUP(4,INDIRECT(第4問問題レベル,0),IF(MOD(INT($C6*100),2)=1,2,3),0),IF($D6=5,VLOOKUP(5,INDIRECT(第5問問題レベル,0),IF(MOD(INT($C6*100),2)=1,2,3),0),IF($D6=6,VLOOKUP(6,INDIRECT(第6問問題レベル,0),IF(MOD(INT($C6*100),2)=1,2,3),0),0))))))</f>
        <v>0</v>
      </c>
      <c r="J6" s="3" t="str">
        <f ca="1">IF(MOD(I6,10)=0,"ぴき",IF(MOD(I6,10)=1,"ぴき",IF(MOD(I6,10)=6,"ぴき",IF(MOD(I6,10)=3,"びき","ひき"))))</f>
        <v>ぴき</v>
      </c>
      <c r="K6" s="18" t="s">
        <v>58</v>
      </c>
      <c r="L6" s="28" t="s">
        <v>814</v>
      </c>
      <c r="M6" s="18" t="s">
        <v>822</v>
      </c>
      <c r="P6" s="18" t="s">
        <v>3797</v>
      </c>
      <c r="Q6" s="18">
        <f t="shared" ref="Q6:Q12" ca="1" si="5">IF($D6=1,VLOOKUP(1,INDIRECT(第1問問題レベル,0),IF(MOD(INT($C6*100),2)=1,3,2),0),IF($D6=2,VLOOKUP(2,INDIRECT(第2問問題レベル,0),IF(MOD(INT($C6*100),2)=1,3,2),0),IF($D6=3,VLOOKUP(3,INDIRECT(第3問問題レベル,0),IF(MOD(INT($C6*100),2)=1,3,2),0),IF($D6=4,VLOOKUP(4,INDIRECT(第4問問題レベル,0),IF(MOD(INT($C6*100),2)=1,3,2),0),IF($D6=5,VLOOKUP(5,INDIRECT(第5問問題レベル,0),IF(MOD(INT($C6*100),2)=1,3,2),0),IF($D6=6,VLOOKUP(6,INDIRECT(第6問問題レベル,0),IF(MOD(INT($C6*100),2)=1,3,2),0),0))))))</f>
        <v>0</v>
      </c>
      <c r="R6" s="3" t="str">
        <f ca="1">IF(MOD(Q6,10)=0,"ぴき",IF(MOD(Q6,10)=1,"ぴき",IF(MOD(Q6,10)=6,"ぴき",IF(MOD(Q6,10)=3,"びき","ひき"))))</f>
        <v>ぴき</v>
      </c>
      <c r="S6" s="18" t="s">
        <v>109</v>
      </c>
      <c r="T6" s="28" t="s">
        <v>814</v>
      </c>
      <c r="U6" s="18" t="s">
        <v>460</v>
      </c>
      <c r="X6" s="18" t="s">
        <v>823</v>
      </c>
      <c r="AA6" s="18" t="s">
        <v>821</v>
      </c>
      <c r="AB6" s="28" t="s">
        <v>814</v>
      </c>
      <c r="AJ6" s="3" t="str">
        <f t="shared" ca="1" si="2"/>
        <v>にわに　かたつむりが　0ぴき　いました。/かたつむりは、ちょうちょより　0ぴき　すくないです。/ちょうちょは、なんびき　いますか。/</v>
      </c>
    </row>
    <row r="7" spans="1:36" s="18" customFormat="1" ht="42.75">
      <c r="A7" s="18" t="s">
        <v>815</v>
      </c>
      <c r="B7" s="18">
        <v>5</v>
      </c>
      <c r="C7" s="3">
        <f t="shared" ca="1" si="0"/>
        <v>0.67009242401535118</v>
      </c>
      <c r="D7" s="3">
        <f t="shared" ca="1" si="3"/>
        <v>13</v>
      </c>
      <c r="E7" s="18" t="s">
        <v>3730</v>
      </c>
      <c r="F7" s="18">
        <f ca="1">IF($D7=1,VLOOKUP(1,INDIRECT(第1問問題レベル,0),IF(MOD(INT($C7*100),2)=1,2,3),0),IF($D7=2,VLOOKUP(2,INDIRECT(第2問問題レベル,0),IF(MOD(INT($C7*100),2)=1,2,3),0),IF($D7=3,VLOOKUP(3,INDIRECT(第3問問題レベル,0),IF(MOD(INT($C7*100),2)=1,2,3),0),IF($D7=4,VLOOKUP(4,INDIRECT(第4問問題レベル,0),IF(MOD(INT($C7*100),2)=1,2,3),0),IF($D7=5,VLOOKUP(5,INDIRECT(第5問問題レベル,0),IF(MOD(INT($C7*100),2)=1,2,3),0),IF($D7=6,VLOOKUP(6,INDIRECT(第6問問題レベル,0),IF(MOD(INT($C7*100),2)=1,2,3),0),0))))))</f>
        <v>0</v>
      </c>
      <c r="G7" s="18" t="s">
        <v>824</v>
      </c>
      <c r="H7" s="18" t="s">
        <v>55</v>
      </c>
      <c r="L7" s="28" t="s">
        <v>814</v>
      </c>
      <c r="M7" s="18" t="s">
        <v>825</v>
      </c>
      <c r="P7" s="18" t="s">
        <v>3798</v>
      </c>
      <c r="Q7" s="18">
        <f t="shared" ca="1" si="5"/>
        <v>0</v>
      </c>
      <c r="R7" s="18" t="s">
        <v>24</v>
      </c>
      <c r="S7" s="18" t="s">
        <v>109</v>
      </c>
      <c r="T7" s="28" t="s">
        <v>814</v>
      </c>
      <c r="U7" s="18" t="s">
        <v>464</v>
      </c>
      <c r="X7" s="18" t="s">
        <v>826</v>
      </c>
      <c r="AB7" s="28" t="s">
        <v>814</v>
      </c>
      <c r="AJ7" s="3" t="str">
        <f t="shared" ca="1" si="2"/>
        <v>あかい　がようしが　0まい　あります。/あかい　がようしは、きいろい　がようしより　0まい　すくないです。/きいろい　がようしは、なんまい　ありますか。/</v>
      </c>
    </row>
    <row r="8" spans="1:36" s="18" customFormat="1" ht="42.75">
      <c r="A8" s="18" t="s">
        <v>815</v>
      </c>
      <c r="B8" s="18">
        <v>6</v>
      </c>
      <c r="C8" s="3">
        <f t="shared" ca="1" si="0"/>
        <v>0.73191154098696476</v>
      </c>
      <c r="D8" s="3">
        <f t="shared" ca="1" si="3"/>
        <v>8</v>
      </c>
      <c r="E8" s="18" t="s">
        <v>3732</v>
      </c>
      <c r="F8" s="18">
        <f ca="1">IF($D8=1,VLOOKUP(1,INDIRECT(第1問問題レベル,0),IF(MOD(INT($C8*100),2)=1,2,3),0),IF($D8=2,VLOOKUP(2,INDIRECT(第2問問題レベル,0),IF(MOD(INT($C8*100),2)=1,2,3),0),IF($D8=3,VLOOKUP(3,INDIRECT(第3問問題レベル,0),IF(MOD(INT($C8*100),2)=1,2,3),0),IF($D8=4,VLOOKUP(4,INDIRECT(第4問問題レベル,0),IF(MOD(INT($C8*100),2)=1,2,3),0),IF($D8=5,VLOOKUP(5,INDIRECT(第5問問題レベル,0),IF(MOD(INT($C8*100),2)=1,2,3),0),IF($D8=6,VLOOKUP(6,INDIRECT(第6問問題レベル,0),IF(MOD(INT($C8*100),2)=1,2,3),0),0))))))</f>
        <v>0</v>
      </c>
      <c r="G8" s="3" t="str">
        <f ca="1">IF(MOD(F8,10)=0,"ぽん",IF(MOD(F8,10)=1,"ぽん",IF(MOD(F8,10)=6,"ぽん",IF(MOD(F8,10)=3,"ぼん","ほん"))))</f>
        <v>ぽん</v>
      </c>
      <c r="H8" s="18" t="s">
        <v>827</v>
      </c>
      <c r="L8" s="28" t="s">
        <v>814</v>
      </c>
      <c r="M8" s="18" t="s">
        <v>828</v>
      </c>
      <c r="P8" s="18" t="s">
        <v>3799</v>
      </c>
      <c r="Q8" s="18">
        <f t="shared" ca="1" si="5"/>
        <v>0</v>
      </c>
      <c r="R8" s="3" t="str">
        <f ca="1">IF(MOD(Q8,10)=0,"ぽん",IF(MOD(Q8,10)=1,"ぽん",IF(MOD(Q8,10)=6,"ぽん",IF(MOD(Q8,10)=3,"ぼん","ほん"))))</f>
        <v>ぽん</v>
      </c>
      <c r="S8" s="18" t="s">
        <v>2717</v>
      </c>
      <c r="T8" s="28" t="s">
        <v>814</v>
      </c>
      <c r="U8" s="18" t="s">
        <v>829</v>
      </c>
      <c r="X8" s="18" t="s">
        <v>830</v>
      </c>
      <c r="AB8" s="28" t="s">
        <v>814</v>
      </c>
      <c r="AJ8" s="3" t="str">
        <f t="shared" ca="1" si="2"/>
        <v>みどりの　えんぴつが　0ぽん　あります。/みどりの　えんぴつは、あおの　えんぴつより　0ぽんすくないです。/あおの　えんぴつは、なんぼんですか。/</v>
      </c>
    </row>
    <row r="9" spans="1:36" s="18" customFormat="1" ht="28.5">
      <c r="A9" s="18" t="s">
        <v>815</v>
      </c>
      <c r="B9" s="18">
        <v>7</v>
      </c>
      <c r="C9" s="3">
        <f t="shared" ca="1" si="0"/>
        <v>0.69693322494725118</v>
      </c>
      <c r="D9" s="3">
        <f t="shared" ca="1" si="3"/>
        <v>12</v>
      </c>
      <c r="E9" s="18" t="s">
        <v>833</v>
      </c>
      <c r="F9" s="18">
        <f ca="1">IF($D9=1,VLOOKUP(1,INDIRECT(第1問問題レベル,0),IF(MOD(INT($C9*100),2)=1,2,3),0),IF($D9=2,VLOOKUP(2,INDIRECT(第2問問題レベル,0),IF(MOD(INT($C9*100),2)=1,2,3),0),IF($D9=3,VLOOKUP(3,INDIRECT(第3問問題レベル,0),IF(MOD(INT($C9*100),2)=1,2,3),0),IF($D9=4,VLOOKUP(4,INDIRECT(第4問問題レベル,0),IF(MOD(INT($C9*100),2)=1,2,3),0),IF($D9=5,VLOOKUP(5,INDIRECT(第5問問題レベル,0),IF(MOD(INT($C9*100),2)=1,2,3),0),IF($D9=6,VLOOKUP(6,INDIRECT(第6問問題レベル,0),IF(MOD(INT($C9*100),2)=1,2,3),0),0))))))</f>
        <v>0</v>
      </c>
      <c r="G9" s="18" t="s">
        <v>134</v>
      </c>
      <c r="K9" s="18" t="s">
        <v>78</v>
      </c>
      <c r="L9" s="28" t="s">
        <v>814</v>
      </c>
      <c r="M9" s="18" t="s">
        <v>833</v>
      </c>
      <c r="P9" s="18" t="s">
        <v>3802</v>
      </c>
      <c r="Q9" s="18">
        <f t="shared" ca="1" si="5"/>
        <v>0</v>
      </c>
      <c r="R9" s="18" t="s">
        <v>831</v>
      </c>
      <c r="S9" s="18" t="s">
        <v>2718</v>
      </c>
      <c r="T9" s="28" t="s">
        <v>814</v>
      </c>
      <c r="U9" s="18" t="s">
        <v>301</v>
      </c>
      <c r="X9" s="18" t="s">
        <v>302</v>
      </c>
      <c r="AB9" s="28" t="s">
        <v>814</v>
      </c>
      <c r="AJ9" s="3" t="str">
        <f t="shared" ca="1" si="2"/>
        <v>ようこさんは、0さい　です。/ようこさんは、おねえさんより　　0さい　とししたです。/おねえさんは、なんさいですか。/</v>
      </c>
    </row>
    <row r="10" spans="1:36" s="18" customFormat="1" ht="42.75">
      <c r="A10" s="18" t="s">
        <v>815</v>
      </c>
      <c r="B10" s="18">
        <v>8</v>
      </c>
      <c r="C10" s="3">
        <f t="shared" ca="1" si="0"/>
        <v>0.82511573325015763</v>
      </c>
      <c r="D10" s="3">
        <f t="shared" ca="1" si="3"/>
        <v>5</v>
      </c>
      <c r="E10" s="18" t="s">
        <v>556</v>
      </c>
      <c r="H10" s="18" t="s">
        <v>3752</v>
      </c>
      <c r="I10" s="18">
        <f ca="1">IF($D10=1,VLOOKUP(1,INDIRECT(第1問問題レベル,0),IF(MOD(INT($C10*100),2)=1,2,3),0),IF($D10=2,VLOOKUP(2,INDIRECT(第2問問題レベル,0),IF(MOD(INT($C10*100),2)=1,2,3),0),IF($D10=3,VLOOKUP(3,INDIRECT(第3問問題レベル,0),IF(MOD(INT($C10*100),2)=1,2,3),0),IF($D10=4,VLOOKUP(4,INDIRECT(第4問問題レベル,0),IF(MOD(INT($C10*100),2)=1,2,3),0),IF($D10=5,VLOOKUP(5,INDIRECT(第5問問題レベル,0),IF(MOD(INT($C10*100),2)=1,2,3),0),IF($D10=6,VLOOKUP(6,INDIRECT(第6問問題レベル,0),IF(MOD(INT($C10*100),2)=1,2,3),0),0))))))</f>
        <v>2</v>
      </c>
      <c r="J10" s="18" t="s">
        <v>759</v>
      </c>
      <c r="K10" s="18" t="s">
        <v>60</v>
      </c>
      <c r="L10" s="28" t="s">
        <v>814</v>
      </c>
      <c r="M10" s="18" t="s">
        <v>834</v>
      </c>
      <c r="P10" s="18" t="s">
        <v>3801</v>
      </c>
      <c r="Q10" s="18">
        <f t="shared" ca="1" si="5"/>
        <v>6</v>
      </c>
      <c r="R10" s="18" t="s">
        <v>759</v>
      </c>
      <c r="S10" s="18" t="s">
        <v>109</v>
      </c>
      <c r="T10" s="28" t="s">
        <v>814</v>
      </c>
      <c r="U10" s="18" t="s">
        <v>17</v>
      </c>
      <c r="X10" s="18" t="s">
        <v>835</v>
      </c>
      <c r="AA10" s="18" t="s">
        <v>836</v>
      </c>
      <c r="AB10" s="28" t="s">
        <v>814</v>
      </c>
      <c r="AJ10" s="3" t="str">
        <f t="shared" ca="1" si="2"/>
        <v>さきちゃんは、たこやきを　2こ　たべました。/さきちゃんがたべたのは、おにいさんより　6こ　すくないです。/おにいさんは、たこやきを　なんこ　たべましたか。/</v>
      </c>
    </row>
    <row r="11" spans="1:36" s="18" customFormat="1" ht="42.75">
      <c r="A11" s="18" t="s">
        <v>815</v>
      </c>
      <c r="B11" s="18">
        <v>9</v>
      </c>
      <c r="C11" s="3">
        <f t="shared" ca="1" si="0"/>
        <v>0.11014441410306464</v>
      </c>
      <c r="D11" s="3">
        <f t="shared" ca="1" si="3"/>
        <v>27</v>
      </c>
      <c r="E11" s="18" t="s">
        <v>837</v>
      </c>
      <c r="H11" s="18" t="s">
        <v>3803</v>
      </c>
      <c r="I11" s="18">
        <f ca="1">IF($D11=1,VLOOKUP(1,INDIRECT(第1問問題レベル,0),IF(MOD(INT($C11*100),2)=1,2,3),0),IF($D11=2,VLOOKUP(2,INDIRECT(第2問問題レベル,0),IF(MOD(INT($C11*100),2)=1,2,3),0),IF($D11=3,VLOOKUP(3,INDIRECT(第3問問題レベル,0),IF(MOD(INT($C11*100),2)=1,2,3),0),IF($D11=4,VLOOKUP(4,INDIRECT(第4問問題レベル,0),IF(MOD(INT($C11*100),2)=1,2,3),0),IF($D11=5,VLOOKUP(5,INDIRECT(第5問問題レベル,0),IF(MOD(INT($C11*100),2)=1,2,3),0),IF($D11=6,VLOOKUP(6,INDIRECT(第6問問題レベル,0),IF(MOD(INT($C11*100),2)=1,2,3),0),0))))))</f>
        <v>0</v>
      </c>
      <c r="J11" s="18" t="s">
        <v>759</v>
      </c>
      <c r="K11" s="18" t="s">
        <v>102</v>
      </c>
      <c r="L11" s="28" t="s">
        <v>814</v>
      </c>
      <c r="M11" s="18" t="s">
        <v>838</v>
      </c>
      <c r="P11" s="18" t="s">
        <v>3804</v>
      </c>
      <c r="Q11" s="18">
        <f t="shared" ca="1" si="5"/>
        <v>0</v>
      </c>
      <c r="R11" s="18" t="s">
        <v>759</v>
      </c>
      <c r="S11" s="18" t="s">
        <v>109</v>
      </c>
      <c r="T11" s="28" t="s">
        <v>814</v>
      </c>
      <c r="U11" s="18" t="s">
        <v>298</v>
      </c>
      <c r="X11" s="18" t="s">
        <v>839</v>
      </c>
      <c r="AA11" s="18" t="s">
        <v>840</v>
      </c>
      <c r="AB11" s="28" t="s">
        <v>814</v>
      </c>
      <c r="AJ11" s="3" t="str">
        <f t="shared" ca="1" si="2"/>
        <v>くだものやさんで　りんごが　0こ　うれました。/これは、みかんが　うれた　かずより　0こ　すくないです。/みかんは、いくつうれましたか。/</v>
      </c>
    </row>
    <row r="12" spans="1:36" s="18" customFormat="1" ht="42.75">
      <c r="A12" s="18" t="s">
        <v>815</v>
      </c>
      <c r="B12" s="18">
        <v>10</v>
      </c>
      <c r="C12" s="3">
        <f t="shared" ca="1" si="0"/>
        <v>0.37961823284492724</v>
      </c>
      <c r="D12" s="3">
        <f t="shared" ca="1" si="3"/>
        <v>21</v>
      </c>
      <c r="E12" s="18" t="s">
        <v>841</v>
      </c>
      <c r="H12" s="18" t="s">
        <v>3805</v>
      </c>
      <c r="I12" s="18">
        <f ca="1">IF($D12=1,VLOOKUP(1,INDIRECT(第1問問題レベル,0),IF(MOD(INT($C12*100),2)=1,2,3),0),IF($D12=2,VLOOKUP(2,INDIRECT(第2問問題レベル,0),IF(MOD(INT($C12*100),2)=1,2,3),0),IF($D12=3,VLOOKUP(3,INDIRECT(第3問問題レベル,0),IF(MOD(INT($C12*100),2)=1,2,3),0),IF($D12=4,VLOOKUP(4,INDIRECT(第4問問題レベル,0),IF(MOD(INT($C12*100),2)=1,2,3),0),IF($D12=5,VLOOKUP(5,INDIRECT(第5問問題レベル,0),IF(MOD(INT($C12*100),2)=1,2,3),0),IF($D12=6,VLOOKUP(6,INDIRECT(第6問問題レベル,0),IF(MOD(INT($C12*100),2)=1,2,3),0),0))))))</f>
        <v>0</v>
      </c>
      <c r="J12" s="3" t="str">
        <f ca="1">IF(MOD(I12,10)=0,"ぴき",IF(MOD(I12,10)=1,"ぴき",IF(MOD(I12,10)=6,"ぴき",IF(MOD(I12,10)=3,"びき","ひき"))))</f>
        <v>ぴき</v>
      </c>
      <c r="K12" s="18" t="s">
        <v>119</v>
      </c>
      <c r="L12" s="28" t="s">
        <v>814</v>
      </c>
      <c r="M12" s="18" t="s">
        <v>23</v>
      </c>
      <c r="P12" s="18" t="s">
        <v>3806</v>
      </c>
      <c r="Q12" s="18">
        <f t="shared" ca="1" si="5"/>
        <v>0</v>
      </c>
      <c r="R12" s="3" t="str">
        <f ca="1">IF(MOD(Q12,10)=0,"ぴき",IF(MOD(Q12,10)=1,"ぴき",IF(MOD(Q12,10)=6,"ぴき",IF(MOD(Q12,10)=3,"びき","ひき"))))</f>
        <v>ぴき</v>
      </c>
      <c r="S12" s="18" t="s">
        <v>109</v>
      </c>
      <c r="T12" s="28" t="s">
        <v>814</v>
      </c>
      <c r="U12" s="18" t="s">
        <v>2719</v>
      </c>
      <c r="X12" s="18" t="s">
        <v>756</v>
      </c>
      <c r="AA12" s="18" t="s">
        <v>842</v>
      </c>
      <c r="AB12" s="28" t="s">
        <v>814</v>
      </c>
      <c r="AJ12" s="3" t="str">
        <f t="shared" ca="1" si="2"/>
        <v>さかなやさんで　たこを　0ぴき　うって　います。/たこは、いかより　0ぴき　すくないです。/いかを　なんびき　うっていますか。/</v>
      </c>
    </row>
    <row r="13" spans="1:36" s="18" customFormat="1" ht="57">
      <c r="A13" s="18" t="s">
        <v>815</v>
      </c>
      <c r="B13" s="18">
        <v>11</v>
      </c>
      <c r="C13" s="3">
        <f t="shared" ca="1" si="0"/>
        <v>0.51170311710725891</v>
      </c>
      <c r="D13" s="3">
        <f t="shared" ca="1" si="3"/>
        <v>18</v>
      </c>
      <c r="E13" s="18" t="s">
        <v>489</v>
      </c>
      <c r="H13" s="18" t="s">
        <v>844</v>
      </c>
      <c r="K13" s="18" t="s">
        <v>526</v>
      </c>
      <c r="L13" s="28" t="s">
        <v>814</v>
      </c>
      <c r="M13" s="18" t="s">
        <v>3737</v>
      </c>
      <c r="N13" s="18">
        <f ca="1">IF($D13=1,VLOOKUP(1,INDIRECT(第1問問題レベル,0),IF(MOD(INT($C13*100),2)=1,2,3),0),IF($D13=2,VLOOKUP(2,INDIRECT(第2問問題レベル,0),IF(MOD(INT($C13*100),2)=1,2,3),0),IF($D13=3,VLOOKUP(3,INDIRECT(第3問問題レベル,0),IF(MOD(INT($C13*100),2)=1,2,3),0),IF($D13=4,VLOOKUP(4,INDIRECT(第4問問題レベル,0),IF(MOD(INT($C13*100),2)=1,2,3),0),IF($D13=5,VLOOKUP(5,INDIRECT(第5問問題レベル,0),IF(MOD(INT($C13*100),2)=1,2,3),0),IF($D13=6,VLOOKUP(6,INDIRECT(第6問問題レベル,0),IF(MOD(INT($C13*100),2)=1,2,3),0),0))))))</f>
        <v>0</v>
      </c>
      <c r="O13" s="18" t="s">
        <v>759</v>
      </c>
      <c r="P13" s="18" t="s">
        <v>847</v>
      </c>
      <c r="T13" s="28" t="s">
        <v>814</v>
      </c>
      <c r="U13" s="18" t="s">
        <v>843</v>
      </c>
      <c r="X13" s="18" t="s">
        <v>3807</v>
      </c>
      <c r="Y13" s="18">
        <f t="shared" ref="Y13:Y14" ca="1" si="6">IF($D13=1,VLOOKUP(1,INDIRECT(第1問問題レベル,0),IF(MOD(INT($C13*100),2)=1,3,2),0),IF($D13=2,VLOOKUP(2,INDIRECT(第2問問題レベル,0),IF(MOD(INT($C13*100),2)=1,3,2),0),IF($D13=3,VLOOKUP(3,INDIRECT(第3問問題レベル,0),IF(MOD(INT($C13*100),2)=1,3,2),0),IF($D13=4,VLOOKUP(4,INDIRECT(第4問問題レベル,0),IF(MOD(INT($C13*100),2)=1,3,2),0),IF($D13=5,VLOOKUP(5,INDIRECT(第5問問題レベル,0),IF(MOD(INT($C13*100),2)=1,3,2),0),IF($D13=6,VLOOKUP(6,INDIRECT(第6問問題レベル,0),IF(MOD(INT($C13*100),2)=1,3,2),0),0))))))</f>
        <v>0</v>
      </c>
      <c r="Z13" s="18" t="s">
        <v>759</v>
      </c>
      <c r="AA13" s="18" t="s">
        <v>850</v>
      </c>
      <c r="AB13" s="28" t="s">
        <v>814</v>
      </c>
      <c r="AC13" s="18" t="s">
        <v>846</v>
      </c>
      <c r="AF13" s="18" t="s">
        <v>848</v>
      </c>
      <c r="AI13" s="18" t="s">
        <v>849</v>
      </c>
      <c r="AJ13" s="3" t="str">
        <f t="shared" ca="1" si="2"/>
        <v>ケーキやさんで　プリンとシュークリームを　かいます。/プリンを　0こ　かいます。/プリンは、シュークリームより　0こ　すくなくします。/シュークリームを　いくつ　かいますか。</v>
      </c>
    </row>
    <row r="14" spans="1:36" s="18" customFormat="1" ht="42.75">
      <c r="A14" s="18" t="s">
        <v>815</v>
      </c>
      <c r="B14" s="18">
        <v>12</v>
      </c>
      <c r="C14" s="3">
        <f t="shared" ca="1" si="0"/>
        <v>0.9429618111046334</v>
      </c>
      <c r="D14" s="3">
        <f t="shared" ca="1" si="3"/>
        <v>1</v>
      </c>
      <c r="E14" s="18" t="s">
        <v>852</v>
      </c>
      <c r="H14" s="18" t="s">
        <v>853</v>
      </c>
      <c r="K14" s="18" t="s">
        <v>115</v>
      </c>
      <c r="L14" s="28" t="s">
        <v>814</v>
      </c>
      <c r="M14" s="18" t="s">
        <v>498</v>
      </c>
      <c r="N14" s="18">
        <f ca="1">IF($D14=1,VLOOKUP(1,INDIRECT(第1問問題レベル,0),IF(MOD(INT($C14*100),2)=1,2,3),0),IF($D14=2,VLOOKUP(2,INDIRECT(第2問問題レベル,0),IF(MOD(INT($C14*100),2)=1,2,3),0),IF($D14=3,VLOOKUP(3,INDIRECT(第3問問題レベル,0),IF(MOD(INT($C14*100),2)=1,2,3),0),IF($D14=4,VLOOKUP(4,INDIRECT(第4問問題レベル,0),IF(MOD(INT($C14*100),2)=1,2,3),0),IF($D14=5,VLOOKUP(5,INDIRECT(第5問問題レベル,0),IF(MOD(INT($C14*100),2)=1,2,3),0),IF($D14=6,VLOOKUP(6,INDIRECT(第6問問題レベル,0),IF(MOD(INT($C14*100),2)=1,2,3),0),0))))))</f>
        <v>1</v>
      </c>
      <c r="O14" s="18" t="s">
        <v>851</v>
      </c>
      <c r="P14" s="18" t="s">
        <v>115</v>
      </c>
      <c r="T14" s="28" t="s">
        <v>814</v>
      </c>
      <c r="U14" s="18" t="s">
        <v>498</v>
      </c>
      <c r="X14" s="18" t="s">
        <v>3800</v>
      </c>
      <c r="Y14" s="18">
        <f t="shared" ca="1" si="6"/>
        <v>19</v>
      </c>
      <c r="Z14" s="18" t="s">
        <v>851</v>
      </c>
      <c r="AA14" s="18" t="s">
        <v>94</v>
      </c>
      <c r="AB14" s="28" t="s">
        <v>814</v>
      </c>
      <c r="AC14" s="18" t="s">
        <v>854</v>
      </c>
      <c r="AF14" s="18" t="s">
        <v>855</v>
      </c>
      <c r="AI14" s="18" t="s">
        <v>857</v>
      </c>
      <c r="AJ14" s="3" t="str">
        <f t="shared" ca="1" si="2"/>
        <v>りえさん　と　おねえさんが　うんどうじょうを　はしりました。/りえさんは、1しゅう　はしりました。/りえさんは、おねえさんより　19しゅう　すくなかったです。/おねえさんは、なんしゅう　はしりましたか。</v>
      </c>
    </row>
    <row r="15" spans="1:36" s="18" customFormat="1" ht="42.75">
      <c r="A15" s="18" t="s">
        <v>815</v>
      </c>
      <c r="B15" s="18">
        <v>13</v>
      </c>
      <c r="C15" s="3">
        <f t="shared" ca="1" si="0"/>
        <v>0.26866997316848362</v>
      </c>
      <c r="D15" s="3">
        <f t="shared" ca="1" si="3"/>
        <v>23</v>
      </c>
      <c r="E15" s="18" t="s">
        <v>226</v>
      </c>
      <c r="H15" s="18" t="s">
        <v>3605</v>
      </c>
      <c r="I15" s="18">
        <f ca="1">IF($D15=1,VLOOKUP(1,INDIRECT(第1問問題レベル,0),IF(MOD(INT($C15*100),2)=1,2,3),0),IF($D15=2,VLOOKUP(2,INDIRECT(第2問問題レベル,0),IF(MOD(INT($C15*100),2)=1,2,3),0),IF($D15=3,VLOOKUP(3,INDIRECT(第3問問題レベル,0),IF(MOD(INT($C15*100),2)=1,2,3),0),IF($D15=4,VLOOKUP(4,INDIRECT(第4問問題レベル,0),IF(MOD(INT($C15*100),2)=1,2,3),0),IF($D15=5,VLOOKUP(5,INDIRECT(第5問問題レベル,0),IF(MOD(INT($C15*100),2)=1,2,3),0),IF($D15=6,VLOOKUP(6,INDIRECT(第6問問題レベル,0),IF(MOD(INT($C15*100),2)=1,2,3),0),0))))))</f>
        <v>0</v>
      </c>
      <c r="J15" s="18" t="s">
        <v>824</v>
      </c>
      <c r="K15" s="18" t="s">
        <v>35</v>
      </c>
      <c r="L15" s="28" t="s">
        <v>814</v>
      </c>
      <c r="M15" s="18" t="s">
        <v>858</v>
      </c>
      <c r="P15" s="18" t="s">
        <v>3808</v>
      </c>
      <c r="Q15" s="18">
        <f t="shared" ref="Q15:Q18" ca="1" si="7">IF($D15=1,VLOOKUP(1,INDIRECT(第1問問題レベル,0),IF(MOD(INT($C15*100),2)=1,3,2),0),IF($D15=2,VLOOKUP(2,INDIRECT(第2問問題レベル,0),IF(MOD(INT($C15*100),2)=1,3,2),0),IF($D15=3,VLOOKUP(3,INDIRECT(第3問問題レベル,0),IF(MOD(INT($C15*100),2)=1,3,2),0),IF($D15=4,VLOOKUP(4,INDIRECT(第4問問題レベル,0),IF(MOD(INT($C15*100),2)=1,3,2),0),IF($D15=5,VLOOKUP(5,INDIRECT(第5問問題レベル,0),IF(MOD(INT($C15*100),2)=1,3,2),0),IF($D15=6,VLOOKUP(6,INDIRECT(第6問問題レベル,0),IF(MOD(INT($C15*100),2)=1,3,2),0),0))))))</f>
        <v>0</v>
      </c>
      <c r="R15" s="18" t="s">
        <v>824</v>
      </c>
      <c r="S15" s="18" t="s">
        <v>109</v>
      </c>
      <c r="T15" s="28" t="s">
        <v>814</v>
      </c>
      <c r="U15" s="18" t="s">
        <v>860</v>
      </c>
      <c r="X15" s="18" t="s">
        <v>859</v>
      </c>
      <c r="AA15" s="18" t="s">
        <v>468</v>
      </c>
      <c r="AB15" s="28" t="s">
        <v>814</v>
      </c>
      <c r="AJ15" s="3" t="str">
        <f t="shared" ca="1" si="2"/>
        <v>こうたくんは、あかい　いろがみを　0まい　もっています。/あかい　いろがみは、きいろい　いろがみより　0まい　すくないです。/きいろい　いろがみは、なんまい　ありますか。/</v>
      </c>
    </row>
    <row r="16" spans="1:36" s="18" customFormat="1" ht="57">
      <c r="A16" s="18" t="s">
        <v>815</v>
      </c>
      <c r="B16" s="18">
        <v>14</v>
      </c>
      <c r="C16" s="3">
        <f t="shared" ca="1" si="0"/>
        <v>0.72782940868878554</v>
      </c>
      <c r="D16" s="3">
        <f t="shared" ca="1" si="3"/>
        <v>9</v>
      </c>
      <c r="E16" s="18" t="s">
        <v>861</v>
      </c>
      <c r="H16" s="18" t="s">
        <v>3809</v>
      </c>
      <c r="I16" s="18">
        <f ca="1">IF($D16=1,VLOOKUP(1,INDIRECT(第1問問題レベル,0),IF(MOD(INT($C16*100),2)=1,2,3),0),IF($D16=2,VLOOKUP(2,INDIRECT(第2問問題レベル,0),IF(MOD(INT($C16*100),2)=1,2,3),0),IF($D16=3,VLOOKUP(3,INDIRECT(第3問問題レベル,0),IF(MOD(INT($C16*100),2)=1,2,3),0),IF($D16=4,VLOOKUP(4,INDIRECT(第4問問題レベル,0),IF(MOD(INT($C16*100),2)=1,2,3),0),IF($D16=5,VLOOKUP(5,INDIRECT(第5問問題レベル,0),IF(MOD(INT($C16*100),2)=1,2,3),0),IF($D16=6,VLOOKUP(6,INDIRECT(第6問問題レベル,0),IF(MOD(INT($C16*100),2)=1,2,3),0),0))))))</f>
        <v>0</v>
      </c>
      <c r="J16" s="3" t="str">
        <f ca="1">IF(MOD(I16,10)=0,"ぴき",IF(MOD(I16,10)=1,"ぴき",IF(MOD(I16,10)=6,"ぴき",IF(MOD(I16,10)=3,"びき","ひき"))))</f>
        <v>ぴき</v>
      </c>
      <c r="K16" s="18" t="s">
        <v>135</v>
      </c>
      <c r="L16" s="28" t="s">
        <v>814</v>
      </c>
      <c r="M16" s="18" t="s">
        <v>2720</v>
      </c>
      <c r="P16" s="18" t="s">
        <v>3800</v>
      </c>
      <c r="Q16" s="18">
        <f t="shared" ca="1" si="7"/>
        <v>0</v>
      </c>
      <c r="R16" s="3" t="str">
        <f ca="1">IF(MOD(Q16,10)=0,"ぴき",IF(MOD(Q16,10)=1,"ぴき",IF(MOD(Q16,10)=6,"ぴき",IF(MOD(Q16,10)=3,"びき","ひき"))))</f>
        <v>ぴき</v>
      </c>
      <c r="S16" s="18" t="s">
        <v>109</v>
      </c>
      <c r="T16" s="28" t="s">
        <v>814</v>
      </c>
      <c r="U16" s="18" t="s">
        <v>301</v>
      </c>
      <c r="X16" s="18" t="s">
        <v>862</v>
      </c>
      <c r="AB16" s="28" t="s">
        <v>814</v>
      </c>
      <c r="AJ16" s="3" t="str">
        <f t="shared" ca="1" si="2"/>
        <v>すみれさんは、おりづるを　0ぴきおりました。/すみれさんが　おったのは、おねえさんより　0ぴき　すくないです。/おねえさんは、なんびき　おりましたか。/</v>
      </c>
    </row>
    <row r="17" spans="1:36" s="18" customFormat="1" ht="57">
      <c r="A17" s="18" t="s">
        <v>815</v>
      </c>
      <c r="B17" s="18">
        <v>15</v>
      </c>
      <c r="C17" s="3">
        <f t="shared" ca="1" si="0"/>
        <v>0.77198135941027557</v>
      </c>
      <c r="D17" s="3">
        <f t="shared" ca="1" si="3"/>
        <v>6</v>
      </c>
      <c r="E17" s="18" t="s">
        <v>864</v>
      </c>
      <c r="H17" s="18" t="s">
        <v>3810</v>
      </c>
      <c r="I17" s="18">
        <f ca="1">IF($D17=1,VLOOKUP(1,INDIRECT(第1問問題レベル,0),IF(MOD(INT($C17*100),2)=1,2,3),0),IF($D17=2,VLOOKUP(2,INDIRECT(第2問問題レベル,0),IF(MOD(INT($C17*100),2)=1,2,3),0),IF($D17=3,VLOOKUP(3,INDIRECT(第3問問題レベル,0),IF(MOD(INT($C17*100),2)=1,2,3),0),IF($D17=4,VLOOKUP(4,INDIRECT(第4問問題レベル,0),IF(MOD(INT($C17*100),2)=1,2,3),0),IF($D17=5,VLOOKUP(5,INDIRECT(第5問問題レベル,0),IF(MOD(INT($C17*100),2)=1,2,3),0),IF($D17=6,VLOOKUP(6,INDIRECT(第6問問題レベル,0),IF(MOD(INT($C17*100),2)=1,2,3),0),0))))))</f>
        <v>8</v>
      </c>
      <c r="J17" s="18" t="s">
        <v>863</v>
      </c>
      <c r="K17" s="18" t="s">
        <v>101</v>
      </c>
      <c r="L17" s="28" t="s">
        <v>814</v>
      </c>
      <c r="M17" s="18" t="s">
        <v>865</v>
      </c>
      <c r="P17" s="18" t="s">
        <v>3811</v>
      </c>
      <c r="Q17" s="18">
        <f t="shared" ca="1" si="7"/>
        <v>1</v>
      </c>
      <c r="R17" s="18" t="s">
        <v>863</v>
      </c>
      <c r="S17" s="18" t="s">
        <v>109</v>
      </c>
      <c r="T17" s="28" t="s">
        <v>814</v>
      </c>
      <c r="U17" s="18" t="s">
        <v>17</v>
      </c>
      <c r="X17" s="18" t="s">
        <v>866</v>
      </c>
      <c r="AA17" s="18" t="s">
        <v>867</v>
      </c>
      <c r="AB17" s="28" t="s">
        <v>814</v>
      </c>
      <c r="AJ17" s="3" t="str">
        <f t="shared" ca="1" si="2"/>
        <v>みどりさんは、なわとびを　8かい　とびました。/みどりさんの　とんだ　かいすうは、おにいさんより　1かい　すくないです。/おにいさんは、なんかい　とびましたか。/</v>
      </c>
    </row>
    <row r="18" spans="1:36" s="18" customFormat="1" ht="57">
      <c r="A18" s="18" t="s">
        <v>815</v>
      </c>
      <c r="B18" s="18">
        <v>16</v>
      </c>
      <c r="C18" s="3">
        <f t="shared" ca="1" si="0"/>
        <v>0.4571229758362505</v>
      </c>
      <c r="D18" s="3">
        <f t="shared" ca="1" si="3"/>
        <v>20</v>
      </c>
      <c r="E18" s="18" t="s">
        <v>506</v>
      </c>
      <c r="H18" s="18" t="s">
        <v>3741</v>
      </c>
      <c r="I18" s="18">
        <f ca="1">IF($D18=1,VLOOKUP(1,INDIRECT(第1問問題レベル,0),IF(MOD(INT($C18*100),2)=1,2,3),0),IF($D18=2,VLOOKUP(2,INDIRECT(第2問問題レベル,0),IF(MOD(INT($C18*100),2)=1,2,3),0),IF($D18=3,VLOOKUP(3,INDIRECT(第3問問題レベル,0),IF(MOD(INT($C18*100),2)=1,2,3),0),IF($D18=4,VLOOKUP(4,INDIRECT(第4問問題レベル,0),IF(MOD(INT($C18*100),2)=1,2,3),0),IF($D18=5,VLOOKUP(5,INDIRECT(第5問問題レベル,0),IF(MOD(INT($C18*100),2)=1,2,3),0),IF($D18=6,VLOOKUP(6,INDIRECT(第6問問題レベル,0),IF(MOD(INT($C18*100),2)=1,2,3),0),0))))))</f>
        <v>0</v>
      </c>
      <c r="J18" s="18" t="s">
        <v>759</v>
      </c>
      <c r="K18" s="18" t="s">
        <v>57</v>
      </c>
      <c r="L18" s="28" t="s">
        <v>814</v>
      </c>
      <c r="M18" s="18" t="s">
        <v>868</v>
      </c>
      <c r="P18" s="18" t="s">
        <v>3816</v>
      </c>
      <c r="Q18" s="18">
        <f t="shared" ca="1" si="7"/>
        <v>0</v>
      </c>
      <c r="R18" s="18" t="s">
        <v>759</v>
      </c>
      <c r="S18" s="18" t="s">
        <v>109</v>
      </c>
      <c r="T18" s="28" t="s">
        <v>814</v>
      </c>
      <c r="U18" s="18" t="s">
        <v>508</v>
      </c>
      <c r="X18" s="18" t="s">
        <v>869</v>
      </c>
      <c r="AA18" s="18" t="s">
        <v>394</v>
      </c>
      <c r="AB18" s="28" t="s">
        <v>814</v>
      </c>
      <c r="AJ18" s="3" t="str">
        <f t="shared" ca="1" si="2"/>
        <v>みぎの　ポケットに　あめが　0こ　はいっています。/みぎの　ポケットのあめは、ひだりの　ポケットより　0こ　すくないです。/ひだりの　ポケットには、なんこの　あめが　はいっていますか。/</v>
      </c>
    </row>
    <row r="19" spans="1:36" s="18" customFormat="1" ht="42.75">
      <c r="A19" s="18" t="s">
        <v>815</v>
      </c>
      <c r="B19" s="18">
        <v>17</v>
      </c>
      <c r="C19" s="3">
        <f t="shared" ca="1" si="0"/>
        <v>0.63618833214415282</v>
      </c>
      <c r="D19" s="3">
        <f t="shared" ca="1" si="3"/>
        <v>14</v>
      </c>
      <c r="E19" s="18" t="s">
        <v>870</v>
      </c>
      <c r="H19" s="18" t="s">
        <v>871</v>
      </c>
      <c r="L19" s="28" t="s">
        <v>814</v>
      </c>
      <c r="M19" s="18" t="s">
        <v>872</v>
      </c>
      <c r="N19" s="18">
        <f ca="1">IF($D19=1,VLOOKUP(1,INDIRECT(第1問問題レベル,0),IF(MOD(INT($C19*100),2)=1,2,3),0),IF($D19=2,VLOOKUP(2,INDIRECT(第2問問題レベル,0),IF(MOD(INT($C19*100),2)=1,2,3),0),IF($D19=3,VLOOKUP(3,INDIRECT(第3問問題レベル,0),IF(MOD(INT($C19*100),2)=1,2,3),0),IF($D19=4,VLOOKUP(4,INDIRECT(第4問問題レベル,0),IF(MOD(INT($C19*100),2)=1,2,3),0),IF($D19=5,VLOOKUP(5,INDIRECT(第5問問題レベル,0),IF(MOD(INT($C19*100),2)=1,2,3),0),IF($D19=6,VLOOKUP(6,INDIRECT(第6問問題レベル,0),IF(MOD(INT($C19*100),2)=1,2,3),0),0))))))</f>
        <v>0</v>
      </c>
      <c r="O19" s="18" t="s">
        <v>759</v>
      </c>
      <c r="P19" s="18" t="s">
        <v>871</v>
      </c>
      <c r="T19" s="28" t="s">
        <v>814</v>
      </c>
      <c r="U19" s="18" t="s">
        <v>873</v>
      </c>
      <c r="X19" s="18" t="s">
        <v>3817</v>
      </c>
      <c r="Y19" s="18">
        <f t="shared" ref="Y19:Y20" ca="1" si="8">IF($D19=1,VLOOKUP(1,INDIRECT(第1問問題レベル,0),IF(MOD(INT($C19*100),2)=1,3,2),0),IF($D19=2,VLOOKUP(2,INDIRECT(第2問問題レベル,0),IF(MOD(INT($C19*100),2)=1,3,2),0),IF($D19=3,VLOOKUP(3,INDIRECT(第3問問題レベル,0),IF(MOD(INT($C19*100),2)=1,3,2),0),IF($D19=4,VLOOKUP(4,INDIRECT(第4問問題レベル,0),IF(MOD(INT($C19*100),2)=1,3,2),0),IF($D19=5,VLOOKUP(5,INDIRECT(第5問問題レベル,0),IF(MOD(INT($C19*100),2)=1,3,2),0),IF($D19=6,VLOOKUP(6,INDIRECT(第6問問題レベル,0),IF(MOD(INT($C19*100),2)=1,3,2),0),0))))))</f>
        <v>0</v>
      </c>
      <c r="Z19" s="18" t="s">
        <v>759</v>
      </c>
      <c r="AA19" s="18" t="s">
        <v>109</v>
      </c>
      <c r="AB19" s="28" t="s">
        <v>814</v>
      </c>
      <c r="AC19" s="18" t="s">
        <v>874</v>
      </c>
      <c r="AF19" s="18" t="s">
        <v>447</v>
      </c>
      <c r="AI19" s="18" t="s">
        <v>875</v>
      </c>
      <c r="AJ19" s="3" t="str">
        <f t="shared" ca="1" si="2"/>
        <v>あさがおの　はなが　さきました。/あかい　はなは、0こ　さきました。/あかい　はなは、あおい　はなより　0こ　すくないです。/あおい　はなは、いくつ　さいたのでしょう。</v>
      </c>
    </row>
    <row r="20" spans="1:36" s="18" customFormat="1" ht="57">
      <c r="A20" s="18" t="s">
        <v>815</v>
      </c>
      <c r="B20" s="18">
        <v>18</v>
      </c>
      <c r="C20" s="3">
        <f t="shared" ca="1" si="0"/>
        <v>0.46104969236517934</v>
      </c>
      <c r="D20" s="3">
        <f t="shared" ca="1" si="3"/>
        <v>19</v>
      </c>
      <c r="E20" s="18" t="s">
        <v>545</v>
      </c>
      <c r="H20" s="18" t="s">
        <v>3818</v>
      </c>
      <c r="I20" s="18">
        <f ca="1">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J20" s="18" t="str">
        <f ca="1">IF(I20=1,"にん（ひとり）",IF(I20=2,"にん（ふたり）","にん"))</f>
        <v>にん</v>
      </c>
      <c r="K20" s="18" t="s">
        <v>2721</v>
      </c>
      <c r="L20" s="28" t="s">
        <v>814</v>
      </c>
      <c r="M20" s="18" t="s">
        <v>876</v>
      </c>
      <c r="N20" s="18">
        <f ca="1">IF($D20=1,VLOOKUP(1,INDIRECT(第1問問題レベル,0),IF(MOD(INT($C20*100),2)=1,2,3),0),IF($D20=2,VLOOKUP(2,INDIRECT(第2問問題レベル,0),IF(MOD(INT($C20*100),2)=1,2,3),0),IF($D20=3,VLOOKUP(3,INDIRECT(第3問問題レベル,0),IF(MOD(INT($C20*100),2)=1,2,3),0),IF($D20=4,VLOOKUP(4,INDIRECT(第4問問題レベル,0),IF(MOD(INT($C20*100),2)=1,2,3),0),IF($D20=5,VLOOKUP(5,INDIRECT(第5問問題レベル,0),IF(MOD(INT($C20*100),2)=1,2,3),0),IF($D20=6,VLOOKUP(6,INDIRECT(第6問問題レベル,0),IF(MOD(INT($C20*100),2)=1,2,3),0),0))))))</f>
        <v>0</v>
      </c>
      <c r="O20" s="3" t="str">
        <f ca="1">IF(MOD(N20,10)=0,"ぴき",IF(MOD(N20,10)=1,"ぴき",IF(MOD(N20,10)=6,"ぴき",IF(MOD(N20,10)=3,"びき","ひき"))))</f>
        <v>ぴき</v>
      </c>
      <c r="P20" s="18" t="s">
        <v>877</v>
      </c>
      <c r="T20" s="28" t="s">
        <v>814</v>
      </c>
      <c r="U20" s="18" t="s">
        <v>545</v>
      </c>
      <c r="X20" s="18" t="s">
        <v>2722</v>
      </c>
      <c r="Y20" s="18">
        <f t="shared" ca="1" si="8"/>
        <v>0</v>
      </c>
      <c r="Z20" s="3" t="str">
        <f ca="1">IF(MOD(Y20,10)=0,"ぴき",IF(MOD(Y20,10)=1,"ぴき",IF(MOD(Y20,10)=6,"ぴき",IF(MOD(Y20,10)=3,"びき","ひき"))))</f>
        <v>ぴき</v>
      </c>
      <c r="AA20" s="18" t="s">
        <v>94</v>
      </c>
      <c r="AB20" s="28" t="s">
        <v>814</v>
      </c>
      <c r="AC20" s="18" t="s">
        <v>226</v>
      </c>
      <c r="AF20" s="18" t="s">
        <v>878</v>
      </c>
      <c r="AI20" s="18" t="s">
        <v>773</v>
      </c>
      <c r="AJ20" s="3" t="str">
        <f t="shared" ca="1" si="2"/>
        <v>けんたくんは、ともだち　0にんと　むしとりに　いきました。/けんたくんは、0ぴき　つまかえました。/けんたくんは、こうたくん　より0ぴき　すくなかったです。/こうたくんは、　なんびき　つかまえましたか。</v>
      </c>
    </row>
    <row r="21" spans="1:36" s="18" customFormat="1" ht="42.75">
      <c r="A21" s="18" t="s">
        <v>815</v>
      </c>
      <c r="B21" s="18">
        <v>19</v>
      </c>
      <c r="C21" s="3">
        <f t="shared" ca="1" si="0"/>
        <v>9.2180042880887991E-2</v>
      </c>
      <c r="D21" s="3">
        <f t="shared" ca="1" si="3"/>
        <v>28</v>
      </c>
      <c r="E21" s="18" t="s">
        <v>136</v>
      </c>
      <c r="F21" s="18">
        <f ca="1">IF($D21=1,VLOOKUP(1,INDIRECT(第1問問題レベル,0),IF(MOD(INT($C21*100),2)=1,2,3),0),IF($D21=2,VLOOKUP(2,INDIRECT(第2問問題レベル,0),IF(MOD(INT($C21*100),2)=1,2,3),0),IF($D21=3,VLOOKUP(3,INDIRECT(第3問問題レベル,0),IF(MOD(INT($C21*100),2)=1,2,3),0),IF($D21=4,VLOOKUP(4,INDIRECT(第4問問題レベル,0),IF(MOD(INT($C21*100),2)=1,2,3),0),IF($D21=5,VLOOKUP(5,INDIRECT(第5問問題レベル,0),IF(MOD(INT($C21*100),2)=1,2,3),0),IF($D21=6,VLOOKUP(6,INDIRECT(第6問問題レベル,0),IF(MOD(INT($C21*100),2)=1,2,3),0),0))))))</f>
        <v>0</v>
      </c>
      <c r="G21" s="3" t="str">
        <f ca="1">IF(MOD(F21,10)=0,"ぴき",IF(MOD(F21,10)=1,"ぴき",IF(MOD(F21,10)=6,"ぴき",IF(MOD(F21,10)=3,"びき","ひき"))))</f>
        <v>ぴき</v>
      </c>
      <c r="H21" s="18" t="s">
        <v>879</v>
      </c>
      <c r="L21" s="28" t="s">
        <v>814</v>
      </c>
      <c r="M21" s="18" t="s">
        <v>251</v>
      </c>
      <c r="P21" s="18" t="s">
        <v>3819</v>
      </c>
      <c r="Q21" s="18">
        <f t="shared" ref="Q21" ca="1" si="9">IF($D21=1,VLOOKUP(1,INDIRECT(第1問問題レベル,0),IF(MOD(INT($C21*100),2)=1,3,2),0),IF($D21=2,VLOOKUP(2,INDIRECT(第2問問題レベル,0),IF(MOD(INT($C21*100),2)=1,3,2),0),IF($D21=3,VLOOKUP(3,INDIRECT(第3問問題レベル,0),IF(MOD(INT($C21*100),2)=1,3,2),0),IF($D21=4,VLOOKUP(4,INDIRECT(第4問問題レベル,0),IF(MOD(INT($C21*100),2)=1,3,2),0),IF($D21=5,VLOOKUP(5,INDIRECT(第5問問題レベル,0),IF(MOD(INT($C21*100),2)=1,3,2),0),IF($D21=6,VLOOKUP(6,INDIRECT(第6問問題レベル,0),IF(MOD(INT($C21*100),2)=1,3,2),0),0))))))</f>
        <v>0</v>
      </c>
      <c r="R21" s="3" t="str">
        <f ca="1">IF(MOD(Q21,10)=0,"ぴき",IF(MOD(Q21,10)=1,"ぴき",IF(MOD(Q21,10)=6,"ぴき",IF(MOD(Q21,10)=3,"びき","ひき"))))</f>
        <v>ぴき</v>
      </c>
      <c r="S21" s="18" t="s">
        <v>109</v>
      </c>
      <c r="T21" s="28" t="s">
        <v>814</v>
      </c>
      <c r="U21" s="18" t="s">
        <v>880</v>
      </c>
      <c r="X21" s="18" t="s">
        <v>878</v>
      </c>
      <c r="AA21" s="18" t="s">
        <v>773</v>
      </c>
      <c r="AB21" s="28" t="s">
        <v>814</v>
      </c>
      <c r="AJ21" s="3" t="str">
        <f t="shared" ca="1" si="2"/>
        <v>くわがた　むしを　0ぴき　つかまえました。/くわがたむしは、かぶとむしより　0ぴき　すくないです。/かぶとむしを、　なんびき　つかまえましたか。/</v>
      </c>
    </row>
    <row r="22" spans="1:36" s="18" customFormat="1" ht="42.75">
      <c r="A22" s="18" t="s">
        <v>815</v>
      </c>
      <c r="B22" s="18">
        <v>20</v>
      </c>
      <c r="C22" s="3">
        <f t="shared" ca="1" si="0"/>
        <v>0.85468331443263545</v>
      </c>
      <c r="D22" s="3">
        <f t="shared" ca="1" si="3"/>
        <v>4</v>
      </c>
      <c r="E22" s="18" t="s">
        <v>881</v>
      </c>
      <c r="H22" s="18" t="s">
        <v>3820</v>
      </c>
      <c r="I22" s="18">
        <f ca="1">IF($D22=1,VLOOKUP(1,INDIRECT(第1問問題レベル,0),IF(MOD(INT($C22*100),2)=1,2,3),0),IF($D22=2,VLOOKUP(2,INDIRECT(第2問問題レベル,0),IF(MOD(INT($C22*100),2)=1,2,3),0),IF($D22=3,VLOOKUP(3,INDIRECT(第3問問題レベル,0),IF(MOD(INT($C22*100),2)=1,2,3),0),IF($D22=4,VLOOKUP(4,INDIRECT(第4問問題レベル,0),IF(MOD(INT($C22*100),2)=1,2,3),0),IF($D22=5,VLOOKUP(5,INDIRECT(第5問問題レベル,0),IF(MOD(INT($C22*100),2)=1,2,3),0),IF($D22=6,VLOOKUP(6,INDIRECT(第6問問題レベル,0),IF(MOD(INT($C22*100),2)=1,2,3),0),0))))))</f>
        <v>8</v>
      </c>
      <c r="J22" s="18" t="s">
        <v>863</v>
      </c>
      <c r="K22" s="18" t="s">
        <v>121</v>
      </c>
      <c r="L22" s="28" t="s">
        <v>814</v>
      </c>
      <c r="M22" s="18" t="s">
        <v>3821</v>
      </c>
      <c r="N22" s="18">
        <f t="shared" ref="N22" ca="1" si="10">IF($D22=1,VLOOKUP(1,INDIRECT(第1問問題レベル,0),IF(MOD(INT($C22*100),2)=1,3,2),0),IF($D22=2,VLOOKUP(2,INDIRECT(第2問問題レベル,0),IF(MOD(INT($C22*100),2)=1,3,2),0),IF($D22=3,VLOOKUP(3,INDIRECT(第3問問題レベル,0),IF(MOD(INT($C22*100),2)=1,3,2),0),IF($D22=4,VLOOKUP(4,INDIRECT(第4問問題レベル,0),IF(MOD(INT($C22*100),2)=1,3,2),0),IF($D22=5,VLOOKUP(5,INDIRECT(第5問問題レベル,0),IF(MOD(INT($C22*100),2)=1,3,2),0),IF($D22=6,VLOOKUP(6,INDIRECT(第6問問題レベル,0),IF(MOD(INT($C22*100),2)=1,3,2),0),0))))))</f>
        <v>4</v>
      </c>
      <c r="O22" s="18" t="s">
        <v>863</v>
      </c>
      <c r="P22" s="18" t="s">
        <v>882</v>
      </c>
      <c r="S22" s="18" t="s">
        <v>28</v>
      </c>
      <c r="T22" s="28" t="s">
        <v>814</v>
      </c>
      <c r="U22" s="18" t="s">
        <v>256</v>
      </c>
      <c r="X22" s="18" t="s">
        <v>866</v>
      </c>
      <c r="AA22" s="18" t="s">
        <v>883</v>
      </c>
      <c r="AB22" s="28" t="s">
        <v>814</v>
      </c>
      <c r="AJ22" s="3" t="str">
        <f t="shared" ca="1" si="2"/>
        <v>のぼりぼうを　きょうは　8かい　のぼりました。/きょうは、きのうより　4かい　すくなかったです。/きのうは、なんかい　のぼりましたか。/</v>
      </c>
    </row>
    <row r="23" spans="1:36" s="18" customFormat="1" ht="42.75">
      <c r="A23" s="18" t="s">
        <v>815</v>
      </c>
      <c r="B23" s="18">
        <v>21</v>
      </c>
      <c r="C23" s="3">
        <f t="shared" ca="1" si="0"/>
        <v>0.15813758217159501</v>
      </c>
      <c r="D23" s="3">
        <f t="shared" ca="1" si="3"/>
        <v>25</v>
      </c>
      <c r="E23" s="18" t="s">
        <v>14</v>
      </c>
      <c r="H23" s="18" t="s">
        <v>3822</v>
      </c>
      <c r="I23" s="18">
        <f ca="1">IF($D23=1,VLOOKUP(1,INDIRECT(第1問問題レベル,0),IF(MOD(INT($C23*100),2)=1,2,3),0),IF($D23=2,VLOOKUP(2,INDIRECT(第2問問題レベル,0),IF(MOD(INT($C23*100),2)=1,2,3),0),IF($D23=3,VLOOKUP(3,INDIRECT(第3問問題レベル,0),IF(MOD(INT($C23*100),2)=1,2,3),0),IF($D23=4,VLOOKUP(4,INDIRECT(第4問問題レベル,0),IF(MOD(INT($C23*100),2)=1,2,3),0),IF($D23=5,VLOOKUP(5,INDIRECT(第5問問題レベル,0),IF(MOD(INT($C23*100),2)=1,2,3),0),IF($D23=6,VLOOKUP(6,INDIRECT(第6問問題レベル,0),IF(MOD(INT($C23*100),2)=1,2,3),0),0))))))</f>
        <v>0</v>
      </c>
      <c r="J23" s="18" t="s">
        <v>863</v>
      </c>
      <c r="K23" s="18" t="s">
        <v>75</v>
      </c>
      <c r="L23" s="28" t="s">
        <v>814</v>
      </c>
      <c r="M23" s="18" t="s">
        <v>14</v>
      </c>
      <c r="P23" s="18" t="s">
        <v>3749</v>
      </c>
      <c r="Q23" s="18">
        <f t="shared" ref="Q23" ca="1" si="11">IF($D23=1,VLOOKUP(1,INDIRECT(第1問問題レベル,0),IF(MOD(INT($C23*100),2)=1,3,2),0),IF($D23=2,VLOOKUP(2,INDIRECT(第2問問題レベル,0),IF(MOD(INT($C23*100),2)=1,3,2),0),IF($D23=3,VLOOKUP(3,INDIRECT(第3問問題レベル,0),IF(MOD(INT($C23*100),2)=1,3,2),0),IF($D23=4,VLOOKUP(4,INDIRECT(第4問問題レベル,0),IF(MOD(INT($C23*100),2)=1,3,2),0),IF($D23=5,VLOOKUP(5,INDIRECT(第5問問題レベル,0),IF(MOD(INT($C23*100),2)=1,3,2),0),IF($D23=6,VLOOKUP(6,INDIRECT(第6問問題レベル,0),IF(MOD(INT($C23*100),2)=1,3,2),0),0))))))</f>
        <v>0</v>
      </c>
      <c r="R23" s="18" t="s">
        <v>863</v>
      </c>
      <c r="S23" s="18" t="s">
        <v>94</v>
      </c>
      <c r="T23" s="28" t="s">
        <v>814</v>
      </c>
      <c r="U23" s="18" t="s">
        <v>256</v>
      </c>
      <c r="X23" s="18" t="s">
        <v>866</v>
      </c>
      <c r="AA23" s="18" t="s">
        <v>884</v>
      </c>
      <c r="AB23" s="28" t="s">
        <v>814</v>
      </c>
      <c r="AJ23" s="3" t="str">
        <f t="shared" ca="1" si="2"/>
        <v>きょうは、きょうかしょを　0かい　よみました。/きょうは、きのうより　0かい　すくなかったです。/きのうは、なんかい　よみましたか。/</v>
      </c>
    </row>
    <row r="24" spans="1:36" s="18" customFormat="1" ht="42.75">
      <c r="A24" s="18" t="s">
        <v>815</v>
      </c>
      <c r="B24" s="18">
        <v>22</v>
      </c>
      <c r="C24" s="3">
        <f t="shared" ca="1" si="0"/>
        <v>0.74302921953800261</v>
      </c>
      <c r="D24" s="3">
        <f t="shared" ca="1" si="3"/>
        <v>7</v>
      </c>
      <c r="E24" s="18" t="s">
        <v>3823</v>
      </c>
      <c r="F24" s="18">
        <f ca="1">IF($D24=1,VLOOKUP(1,INDIRECT(第1問問題レベル,0),IF(MOD(INT($C24*100),2)=1,2,3),0),IF($D24=2,VLOOKUP(2,INDIRECT(第2問問題レベル,0),IF(MOD(INT($C24*100),2)=1,2,3),0),IF($D24=3,VLOOKUP(3,INDIRECT(第3問問題レベル,0),IF(MOD(INT($C24*100),2)=1,2,3),0),IF($D24=4,VLOOKUP(4,INDIRECT(第4問問題レベル,0),IF(MOD(INT($C24*100),2)=1,2,3),0),IF($D24=5,VLOOKUP(5,INDIRECT(第5問問題レベル,0),IF(MOD(INT($C24*100),2)=1,2,3),0),IF($D24=6,VLOOKUP(6,INDIRECT(第6問問題レベル,0),IF(MOD(INT($C24*100),2)=1,2,3),0),0))))))</f>
        <v>0</v>
      </c>
      <c r="G24" s="3" t="str">
        <f ca="1">IF(MOD(F24,10)=0,"ぴき",IF(MOD(F24,10)=1,"ぴき",IF(MOD(F24,10)=6,"ぴき",IF(MOD(F24,10)=3,"びき","ひき"))))</f>
        <v>ぴき</v>
      </c>
      <c r="K24" s="18" t="s">
        <v>131</v>
      </c>
      <c r="L24" s="28" t="s">
        <v>814</v>
      </c>
      <c r="M24" s="18" t="s">
        <v>3824</v>
      </c>
      <c r="N24" s="18">
        <f t="shared" ref="N24" ca="1" si="12">IF($D24=1,VLOOKUP(1,INDIRECT(第1問問題レベル,0),IF(MOD(INT($C24*100),2)=1,3,2),0),IF($D24=2,VLOOKUP(2,INDIRECT(第2問問題レベル,0),IF(MOD(INT($C24*100),2)=1,3,2),0),IF($D24=3,VLOOKUP(3,INDIRECT(第3問問題レベル,0),IF(MOD(INT($C24*100),2)=1,3,2),0),IF($D24=4,VLOOKUP(4,INDIRECT(第4問問題レベル,0),IF(MOD(INT($C24*100),2)=1,3,2),0),IF($D24=5,VLOOKUP(5,INDIRECT(第5問問題レベル,0),IF(MOD(INT($C24*100),2)=1,3,2),0),IF($D24=6,VLOOKUP(6,INDIRECT(第6問問題レベル,0),IF(MOD(INT($C24*100),2)=1,3,2),0),0))))))</f>
        <v>0</v>
      </c>
      <c r="O24" s="3" t="str">
        <f ca="1">IF(MOD(N24,10)=0,"ぴき",IF(MOD(N24,10)=1,"ぴき",IF(MOD(N24,10)=6,"ぴき",IF(MOD(N24,10)=3,"びき","ひき"))))</f>
        <v>ぴき</v>
      </c>
      <c r="S24" s="18" t="s">
        <v>109</v>
      </c>
      <c r="T24" s="28" t="s">
        <v>814</v>
      </c>
      <c r="U24" s="18" t="s">
        <v>138</v>
      </c>
      <c r="X24" s="18" t="s">
        <v>308</v>
      </c>
      <c r="AB24" s="28" t="s">
        <v>814</v>
      </c>
      <c r="AJ24" s="3" t="str">
        <f t="shared" ca="1" si="2"/>
        <v>ぶたが　0ぴきいます。/ぶたは、うしより　0ぴき　すくないです。/うしは、なんびき　いますか。/</v>
      </c>
    </row>
    <row r="25" spans="1:36" s="18" customFormat="1" ht="42.75">
      <c r="A25" s="18" t="s">
        <v>815</v>
      </c>
      <c r="B25" s="18">
        <v>23</v>
      </c>
      <c r="C25" s="3">
        <f t="shared" ca="1" si="0"/>
        <v>0.92675386035962293</v>
      </c>
      <c r="D25" s="3">
        <f t="shared" ca="1" si="3"/>
        <v>3</v>
      </c>
      <c r="E25" s="18" t="s">
        <v>885</v>
      </c>
      <c r="H25" s="18" t="s">
        <v>3825</v>
      </c>
      <c r="I25" s="18">
        <f ca="1">IF($D25=1,VLOOKUP(1,INDIRECT(第1問問題レベル,0),IF(MOD(INT($C25*100),2)=1,2,3),0),IF($D25=2,VLOOKUP(2,INDIRECT(第2問問題レベル,0),IF(MOD(INT($C25*100),2)=1,2,3),0),IF($D25=3,VLOOKUP(3,INDIRECT(第3問問題レベル,0),IF(MOD(INT($C25*100),2)=1,2,3),0),IF($D25=4,VLOOKUP(4,INDIRECT(第4問問題レベル,0),IF(MOD(INT($C25*100),2)=1,2,3),0),IF($D25=5,VLOOKUP(5,INDIRECT(第5問問題レベル,0),IF(MOD(INT($C25*100),2)=1,2,3),0),IF($D25=6,VLOOKUP(6,INDIRECT(第6問問題レベル,0),IF(MOD(INT($C25*100),2)=1,2,3),0),0))))))</f>
        <v>3</v>
      </c>
      <c r="J25" s="3" t="str">
        <f ca="1">IF(MOD(I25,10)=0,"ぽん",IF(MOD(I25,10)=1,"ぽん",IF(MOD(I25,10)=6,"ぽん",IF(MOD(I25,10)=3,"ぼん","ほん"))))</f>
        <v>ぼん</v>
      </c>
      <c r="K25" s="18" t="s">
        <v>102</v>
      </c>
      <c r="L25" s="28" t="s">
        <v>814</v>
      </c>
      <c r="M25" s="18" t="s">
        <v>886</v>
      </c>
      <c r="P25" s="18" t="s">
        <v>3826</v>
      </c>
      <c r="Q25" s="18">
        <f t="shared" ref="Q25:Q30" ca="1" si="13">IF($D25=1,VLOOKUP(1,INDIRECT(第1問問題レベル,0),IF(MOD(INT($C25*100),2)=1,3,2),0),IF($D25=2,VLOOKUP(2,INDIRECT(第2問問題レベル,0),IF(MOD(INT($C25*100),2)=1,3,2),0),IF($D25=3,VLOOKUP(3,INDIRECT(第3問問題レベル,0),IF(MOD(INT($C25*100),2)=1,3,2),0),IF($D25=4,VLOOKUP(4,INDIRECT(第4問問題レベル,0),IF(MOD(INT($C25*100),2)=1,3,2),0),IF($D25=5,VLOOKUP(5,INDIRECT(第5問問題レベル,0),IF(MOD(INT($C25*100),2)=1,3,2),0),IF($D25=6,VLOOKUP(6,INDIRECT(第6問問題レベル,0),IF(MOD(INT($C25*100),2)=1,3,2),0),0))))))</f>
        <v>9</v>
      </c>
      <c r="R25" s="3" t="str">
        <f ca="1">IF(MOD(Q25,10)=0,"ぽん",IF(MOD(Q25,10)=1,"ぽん",IF(MOD(Q25,10)=6,"ぽん",IF(MOD(Q25,10)=3,"ぼん","ほん"))))</f>
        <v>ほん</v>
      </c>
      <c r="S25" s="18" t="s">
        <v>109</v>
      </c>
      <c r="T25" s="28" t="s">
        <v>814</v>
      </c>
      <c r="U25" s="18" t="s">
        <v>887</v>
      </c>
      <c r="X25" s="18" t="s">
        <v>888</v>
      </c>
      <c r="AA25" s="18" t="s">
        <v>889</v>
      </c>
      <c r="AB25" s="28" t="s">
        <v>814</v>
      </c>
      <c r="AJ25" s="3" t="str">
        <f t="shared" ca="1" si="2"/>
        <v>やおやさんで　きゅうりが　3ぼん　うれました。/きゅうりの　うれた　かずは、だいこんより　9ほん　すくないです。/だいこんは、なんぼん　うれましたか。/</v>
      </c>
    </row>
    <row r="26" spans="1:36" s="18" customFormat="1" ht="57">
      <c r="A26" s="18" t="s">
        <v>815</v>
      </c>
      <c r="B26" s="18">
        <v>24</v>
      </c>
      <c r="C26" s="3">
        <f t="shared" ca="1" si="0"/>
        <v>0.93685008225399213</v>
      </c>
      <c r="D26" s="3">
        <f t="shared" ca="1" si="3"/>
        <v>2</v>
      </c>
      <c r="E26" s="18" t="s">
        <v>890</v>
      </c>
      <c r="H26" s="18" t="s">
        <v>3706</v>
      </c>
      <c r="I26" s="18">
        <f ca="1">IF($D26=1,VLOOKUP(1,INDIRECT(第1問問題レベル,0),IF(MOD(INT($C26*100),2)=1,2,3),0),IF($D26=2,VLOOKUP(2,INDIRECT(第2問問題レベル,0),IF(MOD(INT($C26*100),2)=1,2,3),0),IF($D26=3,VLOOKUP(3,INDIRECT(第3問問題レベル,0),IF(MOD(INT($C26*100),2)=1,2,3),0),IF($D26=4,VLOOKUP(4,INDIRECT(第4問問題レベル,0),IF(MOD(INT($C26*100),2)=1,2,3),0),IF($D26=5,VLOOKUP(5,INDIRECT(第5問問題レベル,0),IF(MOD(INT($C26*100),2)=1,2,3),0),IF($D26=6,VLOOKUP(6,INDIRECT(第6問問題レベル,0),IF(MOD(INT($C26*100),2)=1,2,3),0),0))))))</f>
        <v>12</v>
      </c>
      <c r="J26" s="3" t="str">
        <f ca="1">IF(MOD(I26,10)=0,"ぱい",IF(MOD(I26,10)=1,"ぱい",IF(MOD(I26,10)=6,"ぱい",IF(MOD(I26,10)=3,"ばい","はい"))))</f>
        <v>はい</v>
      </c>
      <c r="K26" s="18" t="s">
        <v>60</v>
      </c>
      <c r="L26" s="28" t="s">
        <v>814</v>
      </c>
      <c r="M26" s="18" t="s">
        <v>891</v>
      </c>
      <c r="P26" s="18" t="s">
        <v>3827</v>
      </c>
      <c r="Q26" s="18">
        <f t="shared" ca="1" si="13"/>
        <v>7</v>
      </c>
      <c r="R26" s="3" t="str">
        <f ca="1">IF(MOD(Q26,10)=0,"ぱい",IF(MOD(Q26,10)=1,"ぱい",IF(MOD(Q26,10)=6,"ぱい",IF(MOD(Q26,10)=3,"ばい","はい"))))</f>
        <v>はい</v>
      </c>
      <c r="S26" s="18" t="s">
        <v>109</v>
      </c>
      <c r="T26" s="28" t="s">
        <v>814</v>
      </c>
      <c r="U26" s="18" t="s">
        <v>892</v>
      </c>
      <c r="X26" s="18" t="s">
        <v>893</v>
      </c>
      <c r="AA26" s="18" t="s">
        <v>836</v>
      </c>
      <c r="AB26" s="28" t="s">
        <v>814</v>
      </c>
      <c r="AJ26" s="3" t="str">
        <f t="shared" ca="1" si="2"/>
        <v>ももたろうは、ごはんを　12はい　たべました。/ももたろうが　たべたのは、ちからたろうより　7はい　すくないです。/ちからたろうは、なんはい　ごはんを　たべましたか。/</v>
      </c>
    </row>
    <row r="27" spans="1:36" s="18" customFormat="1" ht="42.75">
      <c r="A27" s="18" t="s">
        <v>815</v>
      </c>
      <c r="B27" s="18">
        <v>25</v>
      </c>
      <c r="C27" s="3">
        <f t="shared" ca="1" si="0"/>
        <v>0.13180241810055826</v>
      </c>
      <c r="D27" s="3">
        <f t="shared" ca="1" si="3"/>
        <v>26</v>
      </c>
      <c r="E27" s="18" t="s">
        <v>894</v>
      </c>
      <c r="H27" s="18" t="s">
        <v>3739</v>
      </c>
      <c r="I27" s="18">
        <f ca="1">IF($D27=1,VLOOKUP(1,INDIRECT(第1問問題レベル,0),IF(MOD(INT($C27*100),2)=1,2,3),0),IF($D27=2,VLOOKUP(2,INDIRECT(第2問問題レベル,0),IF(MOD(INT($C27*100),2)=1,2,3),0),IF($D27=3,VLOOKUP(3,INDIRECT(第3問問題レベル,0),IF(MOD(INT($C27*100),2)=1,2,3),0),IF($D27=4,VLOOKUP(4,INDIRECT(第4問問題レベル,0),IF(MOD(INT($C27*100),2)=1,2,3),0),IF($D27=5,VLOOKUP(5,INDIRECT(第5問問題レベル,0),IF(MOD(INT($C27*100),2)=1,2,3),0),IF($D27=6,VLOOKUP(6,INDIRECT(第6問問題レベル,0),IF(MOD(INT($C27*100),2)=1,2,3),0),0))))))</f>
        <v>0</v>
      </c>
      <c r="J27" s="18" t="s">
        <v>851</v>
      </c>
      <c r="K27" s="18" t="s">
        <v>115</v>
      </c>
      <c r="L27" s="28" t="s">
        <v>814</v>
      </c>
      <c r="M27" s="18" t="s">
        <v>895</v>
      </c>
      <c r="P27" s="18" t="s">
        <v>3828</v>
      </c>
      <c r="Q27" s="18">
        <f t="shared" ca="1" si="13"/>
        <v>0</v>
      </c>
      <c r="R27" s="18" t="s">
        <v>851</v>
      </c>
      <c r="S27" s="18" t="s">
        <v>109</v>
      </c>
      <c r="T27" s="28" t="s">
        <v>814</v>
      </c>
      <c r="U27" s="18" t="s">
        <v>514</v>
      </c>
      <c r="X27" s="18" t="s">
        <v>855</v>
      </c>
      <c r="AA27" s="18" t="s">
        <v>856</v>
      </c>
      <c r="AB27" s="28" t="s">
        <v>814</v>
      </c>
      <c r="AJ27" s="3" t="str">
        <f t="shared" ca="1" si="2"/>
        <v>うさぎは、うんどうじょうを　0しゅう　はしりました。/うさぎが　はしったのは、かめより　0しゅう　すくないです。/かめは、なんしゅう　はしりましたか。/</v>
      </c>
    </row>
    <row r="28" spans="1:36" s="18" customFormat="1" ht="28.5">
      <c r="A28" s="18" t="s">
        <v>815</v>
      </c>
      <c r="B28" s="18">
        <v>26</v>
      </c>
      <c r="C28" s="3">
        <f t="shared" ca="1" si="0"/>
        <v>0.54918891905938683</v>
      </c>
      <c r="D28" s="3">
        <f t="shared" ca="1" si="3"/>
        <v>17</v>
      </c>
      <c r="E28" s="18" t="s">
        <v>3679</v>
      </c>
      <c r="F28" s="18">
        <f ca="1">IF($D28=1,VLOOKUP(1,INDIRECT(第1問問題レベル,0),IF(MOD(INT($C28*100),2)=1,2,3),0),IF($D28=2,VLOOKUP(2,INDIRECT(第2問問題レベル,0),IF(MOD(INT($C28*100),2)=1,2,3),0),IF($D28=3,VLOOKUP(3,INDIRECT(第3問問題レベル,0),IF(MOD(INT($C28*100),2)=1,2,3),0),IF($D28=4,VLOOKUP(4,INDIRECT(第4問問題レベル,0),IF(MOD(INT($C28*100),2)=1,2,3),0),IF($D28=5,VLOOKUP(5,INDIRECT(第5問問題レベル,0),IF(MOD(INT($C28*100),2)=1,2,3),0),IF($D28=6,VLOOKUP(6,INDIRECT(第6問問題レベル,0),IF(MOD(INT($C28*100),2)=1,2,3),0),0))))))</f>
        <v>0</v>
      </c>
      <c r="G28" s="3" t="str">
        <f ca="1">IF(MOD(F28,10)=0,"ぴき",IF(MOD(F28,10)=1,"ぴき",IF(MOD(F28,10)=6,"ぴき",IF(MOD(F28,10)=3,"びき","ひき"))))</f>
        <v>ぴき</v>
      </c>
      <c r="H28" s="18" t="s">
        <v>896</v>
      </c>
      <c r="L28" s="28" t="s">
        <v>814</v>
      </c>
      <c r="M28" s="18" t="s">
        <v>133</v>
      </c>
      <c r="P28" s="18" t="s">
        <v>3812</v>
      </c>
      <c r="Q28" s="18">
        <f t="shared" ca="1" si="13"/>
        <v>0</v>
      </c>
      <c r="R28" s="3" t="str">
        <f ca="1">IF(MOD(Q28,10)=0,"ぴき",IF(MOD(Q28,10)=1,"ぴき",IF(MOD(Q28,10)=6,"ぴき",IF(MOD(Q28,10)=3,"びき","ひき"))))</f>
        <v>ぴき</v>
      </c>
      <c r="S28" s="18" t="s">
        <v>109</v>
      </c>
      <c r="T28" s="28" t="s">
        <v>814</v>
      </c>
      <c r="U28" s="18" t="s">
        <v>897</v>
      </c>
      <c r="X28" s="18" t="s">
        <v>823</v>
      </c>
      <c r="AA28" s="18" t="s">
        <v>296</v>
      </c>
      <c r="AB28" s="28" t="s">
        <v>814</v>
      </c>
      <c r="AJ28" s="3" t="str">
        <f t="shared" ca="1" si="2"/>
        <v>ありが　0ぴき　います。/ありは、きりぎりすより　0ぴき　すくないです。/きりぎりすは、なんびき　いますか。/</v>
      </c>
    </row>
    <row r="29" spans="1:36" s="18" customFormat="1" ht="57">
      <c r="A29" s="18" t="s">
        <v>815</v>
      </c>
      <c r="B29" s="18">
        <v>27</v>
      </c>
      <c r="C29" s="3">
        <f t="shared" ca="1" si="0"/>
        <v>0.26875949156494561</v>
      </c>
      <c r="D29" s="3">
        <f t="shared" ca="1" si="3"/>
        <v>22</v>
      </c>
      <c r="E29" s="18" t="s">
        <v>898</v>
      </c>
      <c r="H29" s="18" t="s">
        <v>3815</v>
      </c>
      <c r="I29" s="18">
        <f ca="1">IF($D29=1,VLOOKUP(1,INDIRECT(第1問問題レベル,0),IF(MOD(INT($C29*100),2)=1,2,3),0),IF($D29=2,VLOOKUP(2,INDIRECT(第2問問題レベル,0),IF(MOD(INT($C29*100),2)=1,2,3),0),IF($D29=3,VLOOKUP(3,INDIRECT(第3問問題レベル,0),IF(MOD(INT($C29*100),2)=1,2,3),0),IF($D29=4,VLOOKUP(4,INDIRECT(第4問問題レベル,0),IF(MOD(INT($C29*100),2)=1,2,3),0),IF($D29=5,VLOOKUP(5,INDIRECT(第5問問題レベル,0),IF(MOD(INT($C29*100),2)=1,2,3),0),IF($D29=6,VLOOKUP(6,INDIRECT(第6問問題レベル,0),IF(MOD(INT($C29*100),2)=1,2,3),0),0))))))</f>
        <v>0</v>
      </c>
      <c r="J29" s="3" t="str">
        <f ca="1">IF(MOD(I29,10)=0,"ぽん",IF(MOD(I29,10)=1,"ぽん",IF(MOD(I29,10)=6,"ぽん",IF(MOD(I29,10)=3,"ぼん","ほん"))))</f>
        <v>ぽん</v>
      </c>
      <c r="K29" s="18" t="s">
        <v>35</v>
      </c>
      <c r="L29" s="28" t="s">
        <v>814</v>
      </c>
      <c r="M29" s="18" t="s">
        <v>899</v>
      </c>
      <c r="P29" s="18" t="s">
        <v>3829</v>
      </c>
      <c r="Q29" s="18">
        <f t="shared" ca="1" si="13"/>
        <v>0</v>
      </c>
      <c r="R29" s="3" t="str">
        <f ca="1">IF(MOD(Q29,10)=0,"ぽん",IF(MOD(Q29,10)=1,"ぽん",IF(MOD(Q29,10)=6,"ぽん",IF(MOD(Q29,10)=3,"ぼん","ほん"))))</f>
        <v>ぽん</v>
      </c>
      <c r="S29" s="18" t="s">
        <v>109</v>
      </c>
      <c r="T29" s="28" t="s">
        <v>814</v>
      </c>
      <c r="U29" s="18" t="s">
        <v>900</v>
      </c>
      <c r="X29" s="18" t="s">
        <v>901</v>
      </c>
      <c r="AA29" s="18" t="s">
        <v>902</v>
      </c>
      <c r="AB29" s="28" t="s">
        <v>814</v>
      </c>
      <c r="AJ29" s="3" t="str">
        <f t="shared" ca="1" si="2"/>
        <v>あかオニは、かなぼうを　0ぽん　もっています。/あかオニが　もっている　かなぼうは、あおオニより　0ぽん　すくないです。/あおオニは、なんぼん　かなぼうを　もって　いますか。/</v>
      </c>
    </row>
    <row r="30" spans="1:36" s="18" customFormat="1" ht="42.75">
      <c r="A30" s="18" t="s">
        <v>815</v>
      </c>
      <c r="B30" s="18">
        <v>28</v>
      </c>
      <c r="C30" s="3">
        <f t="shared" ca="1" si="0"/>
        <v>0.71883315164717465</v>
      </c>
      <c r="D30" s="3">
        <f t="shared" ca="1" si="3"/>
        <v>10</v>
      </c>
      <c r="E30" s="18" t="s">
        <v>905</v>
      </c>
      <c r="H30" s="18" t="s">
        <v>3814</v>
      </c>
      <c r="I30" s="18">
        <f ca="1">IF($D30=1,VLOOKUP(1,INDIRECT(第1問問題レベル,0),IF(MOD(INT($C30*100),2)=1,2,3),0),IF($D30=2,VLOOKUP(2,INDIRECT(第2問問題レベル,0),IF(MOD(INT($C30*100),2)=1,2,3),0),IF($D30=3,VLOOKUP(3,INDIRECT(第3問問題レベル,0),IF(MOD(INT($C30*100),2)=1,2,3),0),IF($D30=4,VLOOKUP(4,INDIRECT(第4問問題レベル,0),IF(MOD(INT($C30*100),2)=1,2,3),0),IF($D30=5,VLOOKUP(5,INDIRECT(第5問問題レベル,0),IF(MOD(INT($C30*100),2)=1,2,3),0),IF($D30=6,VLOOKUP(6,INDIRECT(第6問問題レベル,0),IF(MOD(INT($C30*100),2)=1,2,3),0),0))))))</f>
        <v>0</v>
      </c>
      <c r="J30" s="3" t="str">
        <f ca="1">IF(MOD(I30,10)=0,"ぱい",IF(MOD(I30,10)=1,"ぱい",IF(MOD(I30,10)=6,"ぱい",IF(MOD(I30,10)=3,"ばい","はい"))))</f>
        <v>ぱい</v>
      </c>
      <c r="K30" s="18" t="s">
        <v>906</v>
      </c>
      <c r="L30" s="28" t="s">
        <v>814</v>
      </c>
      <c r="M30" s="18" t="s">
        <v>907</v>
      </c>
      <c r="P30" s="18" t="s">
        <v>3830</v>
      </c>
      <c r="Q30" s="18">
        <f t="shared" ca="1" si="13"/>
        <v>0</v>
      </c>
      <c r="R30" s="3" t="str">
        <f ca="1">IF(MOD(Q30,10)=0,"ぱい",IF(MOD(Q30,10)=1,"ぱい",IF(MOD(Q30,10)=6,"ぱい",IF(MOD(Q30,10)=3,"ばい","はい"))))</f>
        <v>ぱい</v>
      </c>
      <c r="S30" s="18" t="s">
        <v>109</v>
      </c>
      <c r="T30" s="28" t="s">
        <v>814</v>
      </c>
      <c r="U30" s="18" t="s">
        <v>360</v>
      </c>
      <c r="X30" s="18" t="s">
        <v>908</v>
      </c>
      <c r="AA30" s="18" t="s">
        <v>909</v>
      </c>
      <c r="AB30" s="28" t="s">
        <v>814</v>
      </c>
      <c r="AJ30" s="3" t="str">
        <f t="shared" ca="1" si="2"/>
        <v>はらぺこ　たろうは、あさごはんを　0ぱい　たべます。/あさごはんは、おひるごはんより　0ぱい　すくないです。/はらぺこたろうは、おひるごはんを　なんばい　たべますか。/</v>
      </c>
    </row>
    <row r="31" spans="1:36" s="18" customFormat="1">
      <c r="C31" s="3"/>
      <c r="D31" s="3"/>
      <c r="J31" s="3"/>
      <c r="L31" s="28"/>
      <c r="R31" s="3"/>
      <c r="T31" s="28"/>
      <c r="AB31" s="28"/>
      <c r="AJ31" s="3"/>
    </row>
    <row r="32" spans="1:36" s="18" customFormat="1" ht="28.5">
      <c r="A32" s="18" t="s">
        <v>586</v>
      </c>
      <c r="B32" s="18">
        <v>1</v>
      </c>
      <c r="C32" s="3">
        <f t="shared" ca="1" si="0"/>
        <v>0.99375749768029376</v>
      </c>
      <c r="D32" s="3">
        <f ca="1">RANK(C32,C$32:C$44,0)</f>
        <v>1</v>
      </c>
      <c r="E32" s="18" t="s">
        <v>3813</v>
      </c>
      <c r="F32" s="18">
        <f ca="1">IF($D32=1,VLOOKUP(1,INDIRECT(第1問問題レベル,0),IF(MOD(INT($C32*100),2)=1,2,3),0),IF($D32=2,VLOOKUP(2,INDIRECT(第2問問題レベル,0),IF(MOD(INT($C32*100),2)=1,2,3),0),IF($D32=3,VLOOKUP(3,INDIRECT(第3問問題レベル,0),IF(MOD(INT($C32*100),2)=1,2,3),0),IF($D32=4,VLOOKUP(4,INDIRECT(第4問問題レベル,0),IF(MOD(INT($C32*100),2)=1,2,3),0),IF($D32=5,VLOOKUP(5,INDIRECT(第5問問題レベル,0),IF(MOD(INT($C32*100),2)=1,2,3),0),IF($D32=6,VLOOKUP(6,INDIRECT(第6問問題レベル,0),IF(MOD(INT($C32*100),2)=1,2,3),0),0))))))</f>
        <v>19</v>
      </c>
      <c r="G32" s="3" t="str">
        <f ca="1">IF(MOD(F32,10)=0,"ぴき",IF(MOD(F32,10)=1,"ぴき",IF(MOD(F32,10)=6,"ぴき",IF(MOD(F32,10)=3,"びき","ひき"))))</f>
        <v>ひき</v>
      </c>
      <c r="K32" s="18" t="s">
        <v>903</v>
      </c>
      <c r="L32" s="28" t="s">
        <v>814</v>
      </c>
      <c r="M32" s="18" t="s">
        <v>23</v>
      </c>
      <c r="N32" s="18">
        <f t="shared" ref="N32:N41" ca="1" si="14">IF($D32=1,VLOOKUP(1,INDIRECT(第1問問題レベル,0),IF(MOD(INT($C32*100),2)=1,3,2),0),IF($D32=2,VLOOKUP(2,INDIRECT(第2問問題レベル,0),IF(MOD(INT($C32*100),2)=1,3,2),0),IF($D32=3,VLOOKUP(3,INDIRECT(第3問問題レベル,0),IF(MOD(INT($C32*100),2)=1,3,2),0),IF($D32=4,VLOOKUP(4,INDIRECT(第4問問題レベル,0),IF(MOD(INT($C32*100),2)=1,3,2),0),IF($D32=5,VLOOKUP(5,INDIRECT(第5問問題レベル,0),IF(MOD(INT($C32*100),2)=1,3,2),0),IF($D32=6,VLOOKUP(6,INDIRECT(第6問問題レベル,0),IF(MOD(INT($C32*100),2)=1,3,2),0),0))))))</f>
        <v>1</v>
      </c>
      <c r="O32" s="3" t="str">
        <f ca="1">IF(MOD(N32,10)=0,"ぴき",IF(MOD(N32,10)=1,"ぴき",IF(MOD(N32,10)=6,"ぴき",IF(MOD(N32,10)=3,"びき","ひき"))))</f>
        <v>ぴき</v>
      </c>
      <c r="P32" s="18" t="s">
        <v>78</v>
      </c>
      <c r="T32" s="28" t="s">
        <v>814</v>
      </c>
      <c r="U32" s="18" t="s">
        <v>303</v>
      </c>
      <c r="X32" s="18" t="s">
        <v>463</v>
      </c>
      <c r="AA32" s="18" t="s">
        <v>904</v>
      </c>
      <c r="AB32" s="28" t="s">
        <v>814</v>
      </c>
      <c r="AJ32" s="3" t="str">
        <f t="shared" ca="1" si="2"/>
        <v>たこは　いかより　19ひき　すくないです/たこは、1ぴき　です。/いかは、なんびき　ですか。/</v>
      </c>
    </row>
    <row r="33" spans="1:36" s="18" customFormat="1" ht="28.5">
      <c r="A33" s="18" t="s">
        <v>586</v>
      </c>
      <c r="B33" s="18">
        <v>2</v>
      </c>
      <c r="C33" s="3">
        <f t="shared" ca="1" si="0"/>
        <v>0.72338603694184211</v>
      </c>
      <c r="D33" s="3">
        <f t="shared" ref="D33:D44" ca="1" si="15">RANK(C33,C$32:C$44,0)</f>
        <v>5</v>
      </c>
      <c r="E33" s="18" t="s">
        <v>133</v>
      </c>
      <c r="H33" s="18" t="s">
        <v>3812</v>
      </c>
      <c r="I33" s="18">
        <f t="shared" ref="I33:I41" ca="1" si="16">IF($D33=1,VLOOKUP(1,INDIRECT(第1問問題レベル,0),IF(MOD(INT($C33*100),2)=1,2,3),0),IF($D33=2,VLOOKUP(2,INDIRECT(第2問問題レベル,0),IF(MOD(INT($C33*100),2)=1,2,3),0),IF($D33=3,VLOOKUP(3,INDIRECT(第3問問題レベル,0),IF(MOD(INT($C33*100),2)=1,2,3),0),IF($D33=4,VLOOKUP(4,INDIRECT(第4問問題レベル,0),IF(MOD(INT($C33*100),2)=1,2,3),0),IF($D33=5,VLOOKUP(5,INDIRECT(第5問問題レベル,0),IF(MOD(INT($C33*100),2)=1,2,3),0),IF($D33=6,VLOOKUP(6,INDIRECT(第6問問題レベル,0),IF(MOD(INT($C33*100),2)=1,2,3),0),0))))))</f>
        <v>2</v>
      </c>
      <c r="J33" s="3" t="str">
        <f ca="1">IF(MOD(I33,10)=0,"ぴき",IF(MOD(I33,10)=1,"ぴき",IF(MOD(I33,10)=6,"ぴき",IF(MOD(I33,10)=3,"びき","ひき"))))</f>
        <v>ひき</v>
      </c>
      <c r="K33" s="18" t="s">
        <v>109</v>
      </c>
      <c r="L33" s="28" t="s">
        <v>814</v>
      </c>
      <c r="M33" s="18" t="s">
        <v>133</v>
      </c>
      <c r="N33" s="18">
        <f t="shared" ca="1" si="14"/>
        <v>6</v>
      </c>
      <c r="O33" s="3" t="str">
        <f ca="1">IF(MOD(N33,10)=0,"ぴき",IF(MOD(N33,10)=1,"ぴき",IF(MOD(N33,10)=6,"ぴき",IF(MOD(N33,10)=3,"びき","ひき"))))</f>
        <v>ぴき</v>
      </c>
      <c r="P33" s="18" t="s">
        <v>26</v>
      </c>
      <c r="T33" s="28" t="s">
        <v>814</v>
      </c>
      <c r="U33" s="18" t="s">
        <v>897</v>
      </c>
      <c r="X33" s="18" t="s">
        <v>463</v>
      </c>
      <c r="AA33" s="18" t="s">
        <v>458</v>
      </c>
      <c r="AB33" s="28" t="s">
        <v>814</v>
      </c>
      <c r="AJ33" s="3" t="str">
        <f t="shared" ca="1" si="2"/>
        <v>ありは、きりぎりすより　2ひき　すくないです。/ありは、6ぴきいます。/きりぎりすは、なんびき　いますか。/</v>
      </c>
    </row>
    <row r="34" spans="1:36" s="18" customFormat="1" ht="57">
      <c r="A34" s="18" t="s">
        <v>586</v>
      </c>
      <c r="B34" s="18">
        <v>3</v>
      </c>
      <c r="C34" s="3">
        <f t="shared" ca="1" si="0"/>
        <v>0.17252433202122242</v>
      </c>
      <c r="D34" s="3">
        <f t="shared" ca="1" si="15"/>
        <v>11</v>
      </c>
      <c r="E34" s="18" t="s">
        <v>910</v>
      </c>
      <c r="H34" s="18" t="s">
        <v>3749</v>
      </c>
      <c r="I34" s="18">
        <f t="shared" ca="1" si="16"/>
        <v>0</v>
      </c>
      <c r="J34" s="3" t="str">
        <f ca="1">IF(MOD(I34,10)=0,"ぱい",IF(MOD(I34,10)=1,"ぱい",IF(MOD(I34,10)=6,"ぱい",IF(MOD(I34,10)=3,"ばい","はい"))))</f>
        <v>ぱい</v>
      </c>
      <c r="K34" s="18" t="s">
        <v>109</v>
      </c>
      <c r="L34" s="28" t="s">
        <v>814</v>
      </c>
      <c r="M34" s="18" t="s">
        <v>14</v>
      </c>
      <c r="N34" s="18">
        <f t="shared" ca="1" si="14"/>
        <v>0</v>
      </c>
      <c r="O34" s="3" t="str">
        <f ca="1">IF(MOD(N34,10)=0,"ぱい",IF(MOD(N34,10)=1,"ぱい",IF(MOD(N34,10)=6,"ぱい",IF(MOD(N34,10)=3,"ばい","はい"))))</f>
        <v>ぱい</v>
      </c>
      <c r="S34" s="18" t="s">
        <v>911</v>
      </c>
      <c r="T34" s="28" t="s">
        <v>814</v>
      </c>
      <c r="U34" s="18" t="s">
        <v>256</v>
      </c>
      <c r="X34" s="18" t="s">
        <v>541</v>
      </c>
      <c r="AA34" s="18" t="s">
        <v>912</v>
      </c>
      <c r="AB34" s="28" t="s">
        <v>814</v>
      </c>
      <c r="AJ34" s="3" t="str">
        <f t="shared" ca="1" si="2"/>
        <v>きょう　のんだ　おちゃは、きのうより　0ぱい　すくないです。/きょうは、0ぱい　のみました。/きのうは、なんばい　のみましたか。/</v>
      </c>
    </row>
    <row r="35" spans="1:36" s="18" customFormat="1" ht="28.5">
      <c r="A35" s="18" t="s">
        <v>586</v>
      </c>
      <c r="B35" s="18">
        <v>4</v>
      </c>
      <c r="C35" s="3">
        <f t="shared" ca="1" si="0"/>
        <v>0.69601384891382845</v>
      </c>
      <c r="D35" s="3">
        <f t="shared" ca="1" si="15"/>
        <v>6</v>
      </c>
      <c r="E35" s="18" t="s">
        <v>15</v>
      </c>
      <c r="H35" s="18" t="s">
        <v>3723</v>
      </c>
      <c r="I35" s="18">
        <f t="shared" ca="1" si="16"/>
        <v>8</v>
      </c>
      <c r="J35" s="18" t="s">
        <v>342</v>
      </c>
      <c r="K35" s="18" t="s">
        <v>109</v>
      </c>
      <c r="L35" s="28" t="s">
        <v>814</v>
      </c>
      <c r="M35" s="18" t="s">
        <v>15</v>
      </c>
      <c r="N35" s="18">
        <f t="shared" ca="1" si="14"/>
        <v>1</v>
      </c>
      <c r="O35" s="18" t="s">
        <v>342</v>
      </c>
      <c r="P35" s="18" t="s">
        <v>78</v>
      </c>
      <c r="T35" s="28" t="s">
        <v>814</v>
      </c>
      <c r="U35" s="18" t="s">
        <v>16</v>
      </c>
      <c r="X35" s="18" t="s">
        <v>351</v>
      </c>
      <c r="AA35" s="18" t="s">
        <v>468</v>
      </c>
      <c r="AB35" s="28" t="s">
        <v>814</v>
      </c>
      <c r="AJ35" s="3" t="str">
        <f t="shared" ca="1" si="2"/>
        <v>なしは、りんごより　8こ　すくないです。/なしは、1こ　です。/りんごは、なんこ　ありますか。/</v>
      </c>
    </row>
    <row r="36" spans="1:36" s="18" customFormat="1" ht="28.5">
      <c r="A36" s="18" t="s">
        <v>586</v>
      </c>
      <c r="B36" s="18">
        <v>5</v>
      </c>
      <c r="C36" s="3">
        <f t="shared" ca="1" si="0"/>
        <v>0.28289904512287589</v>
      </c>
      <c r="D36" s="3">
        <f t="shared" ca="1" si="15"/>
        <v>10</v>
      </c>
      <c r="E36" s="18" t="s">
        <v>16</v>
      </c>
      <c r="H36" s="18" t="s">
        <v>3831</v>
      </c>
      <c r="I36" s="18">
        <f t="shared" ca="1" si="16"/>
        <v>0</v>
      </c>
      <c r="J36" s="18" t="s">
        <v>342</v>
      </c>
      <c r="K36" s="18" t="s">
        <v>109</v>
      </c>
      <c r="L36" s="28" t="s">
        <v>814</v>
      </c>
      <c r="M36" s="18" t="s">
        <v>16</v>
      </c>
      <c r="N36" s="18">
        <f t="shared" ca="1" si="14"/>
        <v>0</v>
      </c>
      <c r="O36" s="18" t="s">
        <v>342</v>
      </c>
      <c r="P36" s="18" t="s">
        <v>78</v>
      </c>
      <c r="T36" s="28" t="s">
        <v>814</v>
      </c>
      <c r="U36" s="18" t="s">
        <v>298</v>
      </c>
      <c r="X36" s="18" t="s">
        <v>351</v>
      </c>
      <c r="AA36" s="18" t="s">
        <v>468</v>
      </c>
      <c r="AB36" s="28" t="s">
        <v>814</v>
      </c>
      <c r="AJ36" s="3" t="str">
        <f t="shared" ca="1" si="2"/>
        <v>りんごは、みかんより　0こ　すくないです。/りんごは、0こ　です。/みかんは、なんこ　ありますか。/</v>
      </c>
    </row>
    <row r="37" spans="1:36" s="18" customFormat="1" ht="42.75">
      <c r="A37" s="18" t="s">
        <v>586</v>
      </c>
      <c r="B37" s="18">
        <v>6</v>
      </c>
      <c r="C37" s="3">
        <f t="shared" ca="1" si="0"/>
        <v>0.50413763107865806</v>
      </c>
      <c r="D37" s="3">
        <f t="shared" ca="1" si="15"/>
        <v>8</v>
      </c>
      <c r="E37" s="18" t="s">
        <v>137</v>
      </c>
      <c r="H37" s="18" t="s">
        <v>3832</v>
      </c>
      <c r="I37" s="18">
        <f t="shared" ca="1" si="16"/>
        <v>0</v>
      </c>
      <c r="J37" s="18" t="s">
        <v>24</v>
      </c>
      <c r="K37" s="18" t="s">
        <v>109</v>
      </c>
      <c r="L37" s="28" t="s">
        <v>814</v>
      </c>
      <c r="M37" s="18" t="s">
        <v>137</v>
      </c>
      <c r="N37" s="18">
        <f t="shared" ca="1" si="14"/>
        <v>0</v>
      </c>
      <c r="O37" s="18" t="s">
        <v>24</v>
      </c>
      <c r="P37" s="18" t="s">
        <v>78</v>
      </c>
      <c r="T37" s="28" t="s">
        <v>814</v>
      </c>
      <c r="U37" s="18" t="s">
        <v>2723</v>
      </c>
      <c r="X37" s="18" t="s">
        <v>359</v>
      </c>
      <c r="AA37" s="18" t="s">
        <v>475</v>
      </c>
      <c r="AB37" s="28" t="s">
        <v>814</v>
      </c>
      <c r="AJ37" s="3" t="str">
        <f t="shared" ca="1" si="2"/>
        <v>みどりの　がようしは、あかいの　がようしより　0まい　すくないです。/みどりの　がようしは、0まい　です。/あかの　がようしは、なんまい　ですか。/</v>
      </c>
    </row>
    <row r="38" spans="1:36" s="18" customFormat="1" ht="28.5">
      <c r="A38" s="18" t="s">
        <v>586</v>
      </c>
      <c r="B38" s="18">
        <v>7</v>
      </c>
      <c r="C38" s="3">
        <f t="shared" ca="1" si="0"/>
        <v>0.78620178027358756</v>
      </c>
      <c r="D38" s="3">
        <f t="shared" ca="1" si="15"/>
        <v>4</v>
      </c>
      <c r="E38" s="18" t="s">
        <v>138</v>
      </c>
      <c r="H38" s="18" t="s">
        <v>3833</v>
      </c>
      <c r="I38" s="18">
        <f t="shared" ca="1" si="16"/>
        <v>4</v>
      </c>
      <c r="J38" s="18" t="str">
        <f ca="1">IF(MOD(I38,10)=0,"ぴき",IF(MOD(I38,10)=1,"ぴき",IF(MOD(I38,10)=6,"ぴき",IF(MOD(I38,10)=3,"びき","ひき"))))</f>
        <v>ひき</v>
      </c>
      <c r="K38" s="18" t="s">
        <v>109</v>
      </c>
      <c r="L38" s="28" t="s">
        <v>814</v>
      </c>
      <c r="M38" s="18" t="s">
        <v>138</v>
      </c>
      <c r="N38" s="18">
        <f t="shared" ca="1" si="14"/>
        <v>8</v>
      </c>
      <c r="O38" s="18" t="str">
        <f ca="1">IF(MOD(N38,10)=0,"ぴき",IF(MOD(N38,10)=1,"ぴき",IF(MOD(N38,10)=6,"ぴき",IF(MOD(N38,10)=3,"びき","ひき"))))</f>
        <v>ひき</v>
      </c>
      <c r="P38" s="18" t="s">
        <v>54</v>
      </c>
      <c r="T38" s="28" t="s">
        <v>814</v>
      </c>
      <c r="U38" s="18" t="s">
        <v>142</v>
      </c>
      <c r="X38" s="18" t="s">
        <v>463</v>
      </c>
      <c r="AA38" s="18" t="s">
        <v>296</v>
      </c>
      <c r="AB38" s="28" t="s">
        <v>814</v>
      </c>
      <c r="AJ38" s="3" t="str">
        <f t="shared" ca="1" si="2"/>
        <v>うしは、ぶたより　4ひき　すくないです。/うしは、8ひき　います。/ぶたは、なんびき　いますか。/</v>
      </c>
    </row>
    <row r="39" spans="1:36" s="18" customFormat="1" ht="42.75">
      <c r="A39" s="18" t="s">
        <v>586</v>
      </c>
      <c r="B39" s="18">
        <v>8</v>
      </c>
      <c r="C39" s="3">
        <f t="shared" ca="1" si="0"/>
        <v>5.699738835651702E-2</v>
      </c>
      <c r="D39" s="3">
        <f t="shared" ca="1" si="15"/>
        <v>13</v>
      </c>
      <c r="E39" s="18" t="s">
        <v>139</v>
      </c>
      <c r="H39" s="18" t="s">
        <v>3834</v>
      </c>
      <c r="I39" s="18">
        <f t="shared" ca="1" si="16"/>
        <v>0</v>
      </c>
      <c r="J39" s="18" t="s">
        <v>99</v>
      </c>
      <c r="K39" s="18" t="s">
        <v>832</v>
      </c>
      <c r="L39" s="28" t="s">
        <v>814</v>
      </c>
      <c r="M39" s="18" t="s">
        <v>139</v>
      </c>
      <c r="N39" s="18">
        <f t="shared" ca="1" si="14"/>
        <v>0</v>
      </c>
      <c r="O39" s="18" t="s">
        <v>99</v>
      </c>
      <c r="P39" s="18" t="s">
        <v>78</v>
      </c>
      <c r="T39" s="28" t="s">
        <v>814</v>
      </c>
      <c r="U39" s="18" t="s">
        <v>913</v>
      </c>
      <c r="X39" s="18" t="s">
        <v>914</v>
      </c>
      <c r="AB39" s="28" t="s">
        <v>814</v>
      </c>
      <c r="AJ39" s="3" t="str">
        <f t="shared" ca="1" si="2"/>
        <v>ひとみさんは、さゆりさんより　0さい　としした　です。/ひとみさんは、0さい　です。/さゆりさんは、なんさい　ですか。/</v>
      </c>
    </row>
    <row r="40" spans="1:36" s="18" customFormat="1" ht="42.75">
      <c r="A40" s="18" t="s">
        <v>586</v>
      </c>
      <c r="B40" s="18">
        <v>9</v>
      </c>
      <c r="C40" s="3">
        <f t="shared" ca="1" si="0"/>
        <v>0.32587788669984241</v>
      </c>
      <c r="D40" s="3">
        <f t="shared" ca="1" si="15"/>
        <v>9</v>
      </c>
      <c r="E40" s="18" t="s">
        <v>915</v>
      </c>
      <c r="H40" s="18" t="s">
        <v>3835</v>
      </c>
      <c r="I40" s="18">
        <f t="shared" ca="1" si="16"/>
        <v>0</v>
      </c>
      <c r="J40" s="3" t="str">
        <f ca="1">IF(MOD(I40,10)=0,"ぽん",IF(MOD(I40,10)=1,"ぽん",IF(MOD(I40,10)=6,"ぽん",IF(MOD(I40,10)=3,"ぼん","ほん"))))</f>
        <v>ぽん</v>
      </c>
      <c r="K40" s="18" t="s">
        <v>109</v>
      </c>
      <c r="L40" s="28" t="s">
        <v>814</v>
      </c>
      <c r="M40" s="18" t="s">
        <v>915</v>
      </c>
      <c r="N40" s="18">
        <f t="shared" ca="1" si="14"/>
        <v>0</v>
      </c>
      <c r="O40" s="3" t="str">
        <f ca="1">IF(MOD(N40,10)=0,"ぽん",IF(MOD(N40,10)=1,"ぽん",IF(MOD(N40,10)=6,"ぽん",IF(MOD(N40,10)=3,"ぼん","ほん"))))</f>
        <v>ぽん</v>
      </c>
      <c r="P40" s="18" t="s">
        <v>78</v>
      </c>
      <c r="T40" s="28" t="s">
        <v>814</v>
      </c>
      <c r="U40" s="18" t="s">
        <v>916</v>
      </c>
      <c r="X40" s="18" t="s">
        <v>470</v>
      </c>
      <c r="AA40" s="18" t="s">
        <v>524</v>
      </c>
      <c r="AB40" s="28" t="s">
        <v>814</v>
      </c>
      <c r="AJ40" s="3" t="str">
        <f t="shared" ca="1" si="2"/>
        <v>あか　えんぴつは、くろ　えんぴつより　0ぽん　すくないです。/あか　えんぴつは、0ぽん　です。/くろ　えんぴつは、なんぼん　ありますか。/</v>
      </c>
    </row>
    <row r="41" spans="1:36" s="18" customFormat="1" ht="42.75">
      <c r="A41" s="18" t="s">
        <v>586</v>
      </c>
      <c r="B41" s="18">
        <v>10</v>
      </c>
      <c r="C41" s="3">
        <f t="shared" ca="1" si="0"/>
        <v>0.59047158239644737</v>
      </c>
      <c r="D41" s="3">
        <f t="shared" ca="1" si="15"/>
        <v>7</v>
      </c>
      <c r="E41" s="18" t="s">
        <v>0</v>
      </c>
      <c r="H41" s="18" t="s">
        <v>3836</v>
      </c>
      <c r="I41" s="18">
        <f t="shared" ca="1" si="16"/>
        <v>0</v>
      </c>
      <c r="J41" s="18" t="s">
        <v>917</v>
      </c>
      <c r="K41" s="18" t="s">
        <v>109</v>
      </c>
      <c r="L41" s="28" t="s">
        <v>814</v>
      </c>
      <c r="M41" s="18" t="s">
        <v>0</v>
      </c>
      <c r="N41" s="18">
        <f t="shared" ca="1" si="14"/>
        <v>0</v>
      </c>
      <c r="O41" s="18" t="s">
        <v>917</v>
      </c>
      <c r="P41" s="18" t="s">
        <v>55</v>
      </c>
      <c r="T41" s="28" t="s">
        <v>814</v>
      </c>
      <c r="U41" s="18" t="s">
        <v>918</v>
      </c>
      <c r="X41" s="18" t="s">
        <v>919</v>
      </c>
      <c r="AA41" s="18" t="s">
        <v>468</v>
      </c>
      <c r="AB41" s="28" t="s">
        <v>814</v>
      </c>
      <c r="AJ41" s="3" t="str">
        <f t="shared" ca="1" si="2"/>
        <v>こんにゃくは、とうふより　0ちょう　すくないです。/こんにゃくは、0ちょう　あります。/とうふは、なんちょう　ありますか。/</v>
      </c>
    </row>
    <row r="42" spans="1:36" s="18" customFormat="1" ht="42.75">
      <c r="A42" s="18" t="s">
        <v>586</v>
      </c>
      <c r="B42" s="18">
        <v>11</v>
      </c>
      <c r="C42" s="3">
        <f t="shared" ca="1" si="0"/>
        <v>0.16913644073824352</v>
      </c>
      <c r="D42" s="3">
        <f t="shared" ca="1" si="15"/>
        <v>12</v>
      </c>
      <c r="E42" s="18" t="s">
        <v>920</v>
      </c>
      <c r="H42" s="18" t="s">
        <v>921</v>
      </c>
      <c r="K42" s="18" t="s">
        <v>922</v>
      </c>
      <c r="L42" s="28" t="s">
        <v>814</v>
      </c>
      <c r="M42" s="18" t="s">
        <v>3749</v>
      </c>
      <c r="N42" s="18">
        <f ca="1">IF($D42=1,VLOOKUP(1,INDIRECT(第1問問題レベル,0),IF(MOD(INT($C42*100),2)=1,2,3),0),IF($D42=2,VLOOKUP(2,INDIRECT(第2問問題レベル,0),IF(MOD(INT($C42*100),2)=1,2,3),0),IF($D42=3,VLOOKUP(3,INDIRECT(第3問問題レベル,0),IF(MOD(INT($C42*100),2)=1,2,3),0),IF($D42=4,VLOOKUP(4,INDIRECT(第4問問題レベル,0),IF(MOD(INT($C42*100),2)=1,2,3),0),IF($D42=5,VLOOKUP(5,INDIRECT(第5問問題レベル,0),IF(MOD(INT($C42*100),2)=1,2,3),0),IF($D42=6,VLOOKUP(6,INDIRECT(第6問問題レベル,0),IF(MOD(INT($C42*100),2)=1,2,3),0),0))))))</f>
        <v>0</v>
      </c>
      <c r="O42" s="18" t="s">
        <v>390</v>
      </c>
      <c r="P42" s="18" t="s">
        <v>109</v>
      </c>
      <c r="T42" s="28" t="s">
        <v>814</v>
      </c>
      <c r="U42" s="18" t="s">
        <v>14</v>
      </c>
      <c r="V42" s="18">
        <f t="shared" ref="V42:V43" ca="1" si="17">IF($D42=1,VLOOKUP(1,INDIRECT(第1問問題レベル,0),IF(MOD(INT($C42*100),2)=1,3,2),0),IF($D42=2,VLOOKUP(2,INDIRECT(第2問問題レベル,0),IF(MOD(INT($C42*100),2)=1,3,2),0),IF($D42=3,VLOOKUP(3,INDIRECT(第3問問題レベル,0),IF(MOD(INT($C42*100),2)=1,3,2),0),IF($D42=4,VLOOKUP(4,INDIRECT(第4問問題レベル,0),IF(MOD(INT($C42*100),2)=1,3,2),0),IF($D42=5,VLOOKUP(5,INDIRECT(第5問問題レベル,0),IF(MOD(INT($C42*100),2)=1,3,2),0),IF($D42=6,VLOOKUP(6,INDIRECT(第6問問題レベル,0),IF(MOD(INT($C42*100),2)=1,3,2),0),0))))))</f>
        <v>0</v>
      </c>
      <c r="W42" s="18" t="s">
        <v>390</v>
      </c>
      <c r="X42" s="18" t="s">
        <v>121</v>
      </c>
      <c r="AB42" s="28" t="s">
        <v>814</v>
      </c>
      <c r="AC42" s="18" t="s">
        <v>256</v>
      </c>
      <c r="AF42" s="18" t="s">
        <v>548</v>
      </c>
      <c r="AI42" s="18" t="s">
        <v>883</v>
      </c>
      <c r="AJ42" s="3" t="str">
        <f t="shared" ca="1" si="2"/>
        <v>きょう　のぼったのぼりぼうのかいすうは、/きのうより　0かい　すくないです。/きょうは、0かい　のぼりました。/きのうは、なんかい　のぼりましたか。</v>
      </c>
    </row>
    <row r="43" spans="1:36" s="18" customFormat="1" ht="57">
      <c r="A43" s="18" t="s">
        <v>586</v>
      </c>
      <c r="B43" s="18">
        <v>12</v>
      </c>
      <c r="C43" s="3">
        <f t="shared" ca="1" si="0"/>
        <v>0.94219081091323265</v>
      </c>
      <c r="D43" s="3">
        <f t="shared" ca="1" si="15"/>
        <v>2</v>
      </c>
      <c r="E43" s="18" t="s">
        <v>923</v>
      </c>
      <c r="H43" s="18" t="s">
        <v>853</v>
      </c>
      <c r="K43" s="18" t="s">
        <v>924</v>
      </c>
      <c r="L43" s="28" t="s">
        <v>814</v>
      </c>
      <c r="M43" s="18" t="s">
        <v>2724</v>
      </c>
      <c r="P43" s="18" t="s">
        <v>3837</v>
      </c>
      <c r="Q43" s="18">
        <f ca="1">IF($D43=1,VLOOKUP(1,INDIRECT(第1問問題レベル,0),IF(MOD(INT($C43*100),2)=1,2,3),0),IF($D43=2,VLOOKUP(2,INDIRECT(第2問問題レベル,0),IF(MOD(INT($C43*100),2)=1,2,3),0),IF($D43=3,VLOOKUP(3,INDIRECT(第3問問題レベル,0),IF(MOD(INT($C43*100),2)=1,2,3),0),IF($D43=4,VLOOKUP(4,INDIRECT(第4問問題レベル,0),IF(MOD(INT($C43*100),2)=1,2,3),0),IF($D43=5,VLOOKUP(5,INDIRECT(第5問問題レベル,0),IF(MOD(INT($C43*100),2)=1,2,3),0),IF($D43=6,VLOOKUP(6,INDIRECT(第6問問題レベル,0),IF(MOD(INT($C43*100),2)=1,2,3),0),0))))))</f>
        <v>7</v>
      </c>
      <c r="R43" s="18" t="s">
        <v>499</v>
      </c>
      <c r="S43" s="18" t="s">
        <v>109</v>
      </c>
      <c r="T43" s="28" t="s">
        <v>814</v>
      </c>
      <c r="U43" s="18" t="s">
        <v>17</v>
      </c>
      <c r="V43" s="18">
        <f t="shared" ca="1" si="17"/>
        <v>12</v>
      </c>
      <c r="W43" s="18" t="s">
        <v>499</v>
      </c>
      <c r="X43" s="18" t="s">
        <v>115</v>
      </c>
      <c r="AB43" s="28" t="s">
        <v>814</v>
      </c>
      <c r="AC43" s="18" t="s">
        <v>925</v>
      </c>
      <c r="AF43" s="18" t="s">
        <v>504</v>
      </c>
      <c r="AI43" s="18" t="s">
        <v>926</v>
      </c>
      <c r="AJ43" s="3" t="str">
        <f t="shared" ca="1" si="2"/>
        <v>きょうだいで　うんどうじょうを　はしっています。/おにいさんが　はしったのは、おとうとより　7しゅう　すくないです。/おにいさんは、12しゅう　はしりました。/おとうとは、なんしゅう　はしりまあしたか。</v>
      </c>
    </row>
    <row r="44" spans="1:36" s="18" customFormat="1" ht="57">
      <c r="A44" s="18" t="s">
        <v>586</v>
      </c>
      <c r="B44" s="18">
        <v>13</v>
      </c>
      <c r="C44" s="3">
        <f t="shared" ca="1" si="0"/>
        <v>0.81529253615710573</v>
      </c>
      <c r="D44" s="3">
        <f t="shared" ca="1" si="15"/>
        <v>3</v>
      </c>
      <c r="E44" s="18" t="s">
        <v>927</v>
      </c>
      <c r="H44" s="18" t="s">
        <v>3827</v>
      </c>
      <c r="I44" s="18">
        <f ca="1">IF($D44=1,VLOOKUP(1,INDIRECT(第1問問題レベル,0),IF(MOD(INT($C44*100),2)=1,2,3),0),IF($D44=2,VLOOKUP(2,INDIRECT(第2問問題レベル,0),IF(MOD(INT($C44*100),2)=1,2,3),0),IF($D44=3,VLOOKUP(3,INDIRECT(第3問問題レベル,0),IF(MOD(INT($C44*100),2)=1,2,3),0),IF($D44=4,VLOOKUP(4,INDIRECT(第4問問題レベル,0),IF(MOD(INT($C44*100),2)=1,2,3),0),IF($D44=5,VLOOKUP(5,INDIRECT(第5問問題レベル,0),IF(MOD(INT($C44*100),2)=1,2,3),0),IF($D44=6,VLOOKUP(6,INDIRECT(第6問問題レベル,0),IF(MOD(INT($C44*100),2)=1,2,3),0),0))))))</f>
        <v>9</v>
      </c>
      <c r="J44" s="3" t="str">
        <f ca="1">IF(MOD(I44,10)=0,"ぱい",IF(MOD(I44,10)=1,"ぱい",IF(MOD(I44,10)=6,"ぱい",IF(MOD(I44,10)=3,"ばい","はい"))))</f>
        <v>はい</v>
      </c>
      <c r="K44" s="18" t="s">
        <v>109</v>
      </c>
      <c r="L44" s="28" t="s">
        <v>814</v>
      </c>
      <c r="M44" s="18" t="s">
        <v>3838</v>
      </c>
      <c r="N44" s="18">
        <f t="shared" ref="N44" ca="1" si="18">IF($D44=1,VLOOKUP(1,INDIRECT(第1問問題レベル,0),IF(MOD(INT($C44*100),2)=1,3,2),0),IF($D44=2,VLOOKUP(2,INDIRECT(第2問問題レベル,0),IF(MOD(INT($C44*100),2)=1,3,2),0),IF($D44=3,VLOOKUP(3,INDIRECT(第3問問題レベル,0),IF(MOD(INT($C44*100),2)=1,3,2),0),IF($D44=4,VLOOKUP(4,INDIRECT(第4問問題レベル,0),IF(MOD(INT($C44*100),2)=1,3,2),0),IF($D44=5,VLOOKUP(5,INDIRECT(第5問問題レベル,0),IF(MOD(INT($C44*100),2)=1,3,2),0),IF($D44=6,VLOOKUP(6,INDIRECT(第6問問題レベル,0),IF(MOD(INT($C44*100),2)=1,3,2),0),0))))))</f>
        <v>3</v>
      </c>
      <c r="O44" s="3" t="str">
        <f ca="1">IF(MOD(N44,10)=0,"ぱい",IF(MOD(N44,10)=1,"ぱい",IF(MOD(N44,10)=6,"ぱい",IF(MOD(N44,10)=3,"ばい","はい"))))</f>
        <v>ばい</v>
      </c>
      <c r="P44" s="18" t="s">
        <v>60</v>
      </c>
      <c r="T44" s="28" t="s">
        <v>814</v>
      </c>
      <c r="U44" s="18" t="s">
        <v>892</v>
      </c>
      <c r="X44" s="18" t="s">
        <v>541</v>
      </c>
      <c r="AA44" s="18" t="s">
        <v>836</v>
      </c>
      <c r="AB44" s="28" t="s">
        <v>814</v>
      </c>
      <c r="AJ44" s="3" t="str">
        <f t="shared" ca="1" si="2"/>
        <v>きんたろうが　たべた　ごはんは、ちからたろうより　9はい　すくないです。/きんたろうは、　3ばい　たべました。/ちからたろうは、なんばい　たべましたか。/</v>
      </c>
    </row>
  </sheetData>
  <sortState xmlns:xlrd2="http://schemas.microsoft.com/office/spreadsheetml/2017/richdata2" ref="A3:AO43">
    <sortCondition ref="A3:A43"/>
  </sortState>
  <phoneticPr fontId="1"/>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158"/>
  <sheetViews>
    <sheetView workbookViewId="0">
      <pane ySplit="2" topLeftCell="A40" activePane="bottomLeft" state="frozen"/>
      <selection pane="bottomLeft"/>
    </sheetView>
  </sheetViews>
  <sheetFormatPr defaultColWidth="9" defaultRowHeight="14.25"/>
  <cols>
    <col min="1" max="1" width="9" style="3"/>
    <col min="2" max="2" width="3" style="3" customWidth="1"/>
    <col min="3" max="3" width="12.73046875" style="3" bestFit="1" customWidth="1"/>
    <col min="4" max="4" width="3.59765625" style="3" bestFit="1" customWidth="1"/>
    <col min="5" max="5" width="9" style="3"/>
    <col min="6" max="6" width="4.1328125" style="3" bestFit="1" customWidth="1"/>
    <col min="7" max="7" width="4" style="3" customWidth="1"/>
    <col min="8" max="8" width="9" style="3"/>
    <col min="9" max="9" width="4.1328125" style="3" bestFit="1" customWidth="1"/>
    <col min="10" max="10" width="4" style="3" customWidth="1"/>
    <col min="11" max="11" width="9" style="3"/>
    <col min="12" max="12" width="2.46484375" style="3" customWidth="1"/>
    <col min="13" max="13" width="9" style="3"/>
    <col min="14" max="14" width="4.1328125" style="3" bestFit="1" customWidth="1"/>
    <col min="15" max="15" width="4" style="3" customWidth="1"/>
    <col min="16" max="16" width="9" style="3"/>
    <col min="17" max="17" width="4.1328125" style="3" bestFit="1" customWidth="1"/>
    <col min="18" max="18" width="4" style="3" customWidth="1"/>
    <col min="19" max="19" width="9" style="3"/>
    <col min="20" max="20" width="2.46484375" style="3" customWidth="1"/>
    <col min="21" max="21" width="9" style="3"/>
    <col min="22" max="22" width="4.1328125" style="3" bestFit="1" customWidth="1"/>
    <col min="23" max="23" width="4" style="3" customWidth="1"/>
    <col min="24" max="24" width="9" style="3"/>
    <col min="25" max="25" width="4"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293</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293</v>
      </c>
    </row>
    <row r="2" spans="1:36" ht="28.5">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s="18" customFormat="1" ht="28.5">
      <c r="A3" s="18" t="s">
        <v>928</v>
      </c>
      <c r="B3" s="18">
        <v>1</v>
      </c>
      <c r="C3" s="18">
        <f t="shared" ref="C3:C49" ca="1" si="0">RAND()</f>
        <v>9.8942436506842091E-2</v>
      </c>
      <c r="D3" s="18">
        <f ca="1">RANK(C3,C$3:C$41)</f>
        <v>35</v>
      </c>
      <c r="E3" s="18" t="s">
        <v>3839</v>
      </c>
      <c r="F3" s="18">
        <f t="shared" ref="F3:F41" ca="1" si="1">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G3" s="18" t="s">
        <v>929</v>
      </c>
      <c r="H3" s="18" t="s">
        <v>54</v>
      </c>
      <c r="L3" s="18" t="s">
        <v>930</v>
      </c>
      <c r="N3" s="18">
        <f t="shared" ref="N3:N41" ca="1" si="2">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O3" s="18" t="s">
        <v>929</v>
      </c>
      <c r="P3" s="18" t="s">
        <v>392</v>
      </c>
      <c r="S3" s="18" t="s">
        <v>931</v>
      </c>
      <c r="T3" s="18" t="s">
        <v>930</v>
      </c>
      <c r="U3" s="18" t="s">
        <v>310</v>
      </c>
      <c r="X3" s="18" t="s">
        <v>932</v>
      </c>
      <c r="AA3" s="18" t="s">
        <v>296</v>
      </c>
      <c r="AB3" s="18" t="s">
        <v>930</v>
      </c>
      <c r="AJ3" s="3" t="str">
        <f t="shared" ref="AJ3:AJ7" ca="1" si="3">E3&amp;F3&amp;G3&amp;H3&amp;I3&amp;J3&amp;K3&amp;M3&amp;N3&amp;O3&amp;P3&amp;Q3&amp;R3&amp;S3&amp;U3&amp;V3&amp;W3&amp;X3&amp;Y3&amp;Z3&amp;AA3&amp;AC3&amp;AD3&amp;AE3&amp;AF3&amp;AG3&amp;AH3&amp;AI3</f>
        <v>すずめが　0わ　います。0わ　とんで　いきました。なんわ　のこって　いますか。</v>
      </c>
    </row>
    <row r="4" spans="1:36" s="18" customFormat="1" ht="28.5">
      <c r="A4" s="18" t="s">
        <v>928</v>
      </c>
      <c r="B4" s="18">
        <v>2</v>
      </c>
      <c r="C4" s="18">
        <f t="shared" ca="1" si="0"/>
        <v>0.22634348070519295</v>
      </c>
      <c r="D4" s="18">
        <f t="shared" ref="D4:D41" ca="1" si="4">RANK(C4,C$3:C$41)</f>
        <v>24</v>
      </c>
      <c r="E4" s="18" t="s">
        <v>3582</v>
      </c>
      <c r="F4" s="18">
        <f t="shared" ca="1" si="1"/>
        <v>0</v>
      </c>
      <c r="G4" s="18" t="s">
        <v>933</v>
      </c>
      <c r="H4" s="18" t="s">
        <v>55</v>
      </c>
      <c r="L4" s="18" t="s">
        <v>930</v>
      </c>
      <c r="N4" s="18">
        <f t="shared" ca="1" si="2"/>
        <v>0</v>
      </c>
      <c r="O4" s="18" t="s">
        <v>933</v>
      </c>
      <c r="P4" s="18" t="s">
        <v>56</v>
      </c>
      <c r="T4" s="18" t="s">
        <v>930</v>
      </c>
      <c r="U4" s="18" t="s">
        <v>934</v>
      </c>
      <c r="X4" s="18" t="s">
        <v>935</v>
      </c>
      <c r="AB4" s="18" t="s">
        <v>930</v>
      </c>
      <c r="AJ4" s="3" t="str">
        <f t="shared" ca="1" si="3"/>
        <v>りんごが　0こ　あります。0こ　たべるとなんこ　のこりますか。</v>
      </c>
    </row>
    <row r="5" spans="1:36" s="18" customFormat="1" ht="42.75">
      <c r="A5" s="18" t="s">
        <v>928</v>
      </c>
      <c r="B5" s="18">
        <v>3</v>
      </c>
      <c r="C5" s="18">
        <f t="shared" ca="1" si="0"/>
        <v>0.77661064585129302</v>
      </c>
      <c r="D5" s="18">
        <f t="shared" ca="1" si="4"/>
        <v>6</v>
      </c>
      <c r="E5" s="18" t="s">
        <v>3840</v>
      </c>
      <c r="F5" s="18">
        <f t="shared" ca="1" si="1"/>
        <v>8</v>
      </c>
      <c r="G5" s="18" t="s">
        <v>933</v>
      </c>
      <c r="H5" s="18" t="s">
        <v>55</v>
      </c>
      <c r="L5" s="18" t="s">
        <v>930</v>
      </c>
      <c r="N5" s="18">
        <f t="shared" ca="1" si="2"/>
        <v>1</v>
      </c>
      <c r="O5" s="18" t="s">
        <v>933</v>
      </c>
      <c r="P5" s="18" t="s">
        <v>936</v>
      </c>
      <c r="S5" s="18" t="s">
        <v>714</v>
      </c>
      <c r="T5" s="18" t="s">
        <v>930</v>
      </c>
      <c r="U5" s="18" t="s">
        <v>366</v>
      </c>
      <c r="X5" s="18" t="s">
        <v>937</v>
      </c>
      <c r="AA5" s="18" t="s">
        <v>938</v>
      </c>
      <c r="AB5" s="18" t="s">
        <v>930</v>
      </c>
      <c r="AJ5" s="3" t="str">
        <f t="shared" ca="1" si="3"/>
        <v>ふうせんが　8こ　あります。1こ　われて　しまいました。なんこの　ふうせんが　のこっていますか。</v>
      </c>
    </row>
    <row r="6" spans="1:36" s="18" customFormat="1" ht="42.75">
      <c r="A6" s="18" t="s">
        <v>928</v>
      </c>
      <c r="B6" s="18">
        <v>4</v>
      </c>
      <c r="C6" s="18">
        <f t="shared" ca="1" si="0"/>
        <v>0.95180419201119715</v>
      </c>
      <c r="D6" s="18">
        <f t="shared" ca="1" si="4"/>
        <v>1</v>
      </c>
      <c r="E6" s="18" t="s">
        <v>939</v>
      </c>
      <c r="H6" s="18" t="s">
        <v>3841</v>
      </c>
      <c r="I6" s="18">
        <f ca="1">IF($D6=1,VLOOKUP(1,INDIRECT(第1問問題レベル,0),2,0),IF($D6=2,VLOOKUP(2,INDIRECT(第2問問題レベル,0),2,0),IF($D6=3,VLOOKUP(3,INDIRECT(第3問問題レベル,0),2,0),IF($D6=4,VLOOKUP(4,INDIRECT(第4問問題レベル,0),2,0),IF($D6=5,VLOOKUP(5,INDIRECT(第5問問題レベル,0),2,0),IF($D6=6,VLOOKUP(6,INDIRECT(第6問問題レベル,0),2,0),0))))))</f>
        <v>19</v>
      </c>
      <c r="J6" s="18" t="s">
        <v>933</v>
      </c>
      <c r="K6" s="18" t="s">
        <v>57</v>
      </c>
      <c r="L6" s="18" t="s">
        <v>930</v>
      </c>
      <c r="M6" s="18" t="s">
        <v>3842</v>
      </c>
      <c r="N6" s="18">
        <f t="shared" ca="1" si="2"/>
        <v>1</v>
      </c>
      <c r="O6" s="18" t="s">
        <v>940</v>
      </c>
      <c r="P6" s="18" t="s">
        <v>941</v>
      </c>
      <c r="T6" s="18" t="s">
        <v>930</v>
      </c>
      <c r="U6" s="18" t="s">
        <v>942</v>
      </c>
      <c r="X6" s="18" t="s">
        <v>943</v>
      </c>
      <c r="AA6" s="18" t="s">
        <v>944</v>
      </c>
      <c r="AB6" s="18" t="s">
        <v>930</v>
      </c>
      <c r="AJ6" s="3" t="str">
        <f t="shared" ca="1" si="3"/>
        <v>かごに　みかんが　19こ　はいっています。かごから　みかんを　1こ　とりだしました。かごの　なかに　みかんは、いくつありますか。</v>
      </c>
    </row>
    <row r="7" spans="1:36" s="18" customFormat="1" ht="42.75">
      <c r="A7" s="18" t="s">
        <v>928</v>
      </c>
      <c r="B7" s="18">
        <v>5</v>
      </c>
      <c r="C7" s="18">
        <f t="shared" ca="1" si="0"/>
        <v>6.9481318549225235E-2</v>
      </c>
      <c r="D7" s="18">
        <f t="shared" ca="1" si="4"/>
        <v>38</v>
      </c>
      <c r="E7" s="18" t="s">
        <v>3674</v>
      </c>
      <c r="F7" s="18">
        <f t="shared" ca="1" si="1"/>
        <v>0</v>
      </c>
      <c r="G7" s="18" t="str">
        <f ca="1">IF(MOD(F7,10)=0,"ぴき",IF(MOD(F7,10)=1,"ぴき",IF(MOD(F7,10)=6,"ぴき",IF(MOD(F7,10)=3,"びき","ひき"))))</f>
        <v>ぴき</v>
      </c>
      <c r="H7" s="18" t="s">
        <v>348</v>
      </c>
      <c r="K7" s="18" t="s">
        <v>945</v>
      </c>
      <c r="L7" s="18" t="s">
        <v>930</v>
      </c>
      <c r="M7" s="18" t="s">
        <v>946</v>
      </c>
      <c r="P7" s="18" t="s">
        <v>3843</v>
      </c>
      <c r="Q7" s="18">
        <f ca="1">IF($D7=1,VLOOKUP(1,INDIRECT(第1問問題レベル,0),3,0),IF($D7=2,VLOOKUP(2,INDIRECT(第2問問題レベル,0),3,0),IF($D7=3,VLOOKUP(3,INDIRECT(第3問問題レベル,0),3,0),IF($D7=4,VLOOKUP(4,INDIRECT(第4問問題レベル,0),3,0),IF($D7=5,VLOOKUP(5,INDIRECT(第5問問題レベル,0),3,0),IF($D7=6,VLOOKUP(6,INDIRECT(第6問問題レベル,0),3,0),0))))))</f>
        <v>0</v>
      </c>
      <c r="R7" s="18" t="str">
        <f ca="1">IF(MOD(Q7,10)=0,"ぴき",IF(MOD(Q7,10)=1,"ぴき",IF(MOD(Q7,10)=6,"ぴき",IF(MOD(Q7,10)=3,"びき","ひき"))))</f>
        <v>ぴき</v>
      </c>
      <c r="S7" s="18" t="s">
        <v>947</v>
      </c>
      <c r="T7" s="18" t="s">
        <v>930</v>
      </c>
      <c r="U7" s="18" t="s">
        <v>948</v>
      </c>
      <c r="X7" s="18" t="s">
        <v>949</v>
      </c>
      <c r="AA7" s="18" t="s">
        <v>950</v>
      </c>
      <c r="AB7" s="18" t="s">
        <v>930</v>
      </c>
      <c r="AJ7" s="3" t="str">
        <f t="shared" ca="1" si="3"/>
        <v>コアラが　0ぴき　あそんで　います。おなかが　すいたので　0ぴき　いえに　かえりました。なんびきの　コアラが　あそんで　いますか。</v>
      </c>
    </row>
    <row r="8" spans="1:36" s="18" customFormat="1" ht="28.5">
      <c r="A8" s="18" t="s">
        <v>928</v>
      </c>
      <c r="B8" s="18">
        <v>6</v>
      </c>
      <c r="C8" s="18">
        <f t="shared" ca="1" si="0"/>
        <v>0.16006682959564555</v>
      </c>
      <c r="D8" s="18">
        <f t="shared" ca="1" si="4"/>
        <v>28</v>
      </c>
      <c r="E8" s="18" t="s">
        <v>3844</v>
      </c>
      <c r="F8" s="18">
        <f t="shared" ca="1" si="1"/>
        <v>0</v>
      </c>
      <c r="G8" s="18" t="s">
        <v>951</v>
      </c>
      <c r="H8" s="18" t="s">
        <v>55</v>
      </c>
      <c r="L8" s="18" t="s">
        <v>930</v>
      </c>
      <c r="N8" s="18">
        <f t="shared" ca="1" si="2"/>
        <v>0</v>
      </c>
      <c r="O8" s="18" t="s">
        <v>951</v>
      </c>
      <c r="P8" s="18" t="s">
        <v>59</v>
      </c>
      <c r="T8" s="18" t="s">
        <v>930</v>
      </c>
      <c r="U8" s="18" t="s">
        <v>359</v>
      </c>
      <c r="X8" s="18" t="s">
        <v>952</v>
      </c>
      <c r="AA8" s="18" t="s">
        <v>953</v>
      </c>
      <c r="AB8" s="18" t="s">
        <v>930</v>
      </c>
      <c r="AJ8" s="3" t="str">
        <f t="shared" ref="AJ8:AJ50" ca="1" si="5">E8&amp;F8&amp;G8&amp;H8&amp;I8&amp;J8&amp;K8&amp;M8&amp;N8&amp;O8&amp;P8&amp;Q8&amp;R8&amp;S8&amp;U8&amp;V8&amp;W8&amp;X8&amp;Y8&amp;Z8&amp;AA8&amp;AC8&amp;AD8&amp;AE8&amp;AF8&amp;AG8&amp;AH8&amp;AI8</f>
        <v>いろがみが　0まい　あります。0まい　つかいました。なんまい　のこって　いますか。</v>
      </c>
    </row>
    <row r="9" spans="1:36" s="18" customFormat="1" ht="42.75">
      <c r="A9" s="18" t="s">
        <v>928</v>
      </c>
      <c r="B9" s="18">
        <v>7</v>
      </c>
      <c r="C9" s="18">
        <f t="shared" ca="1" si="0"/>
        <v>0.48203697586226557</v>
      </c>
      <c r="D9" s="18">
        <f t="shared" ca="1" si="4"/>
        <v>14</v>
      </c>
      <c r="E9" s="18" t="s">
        <v>3845</v>
      </c>
      <c r="F9" s="18">
        <f t="shared" ca="1" si="1"/>
        <v>0</v>
      </c>
      <c r="G9" s="18" t="s">
        <v>933</v>
      </c>
      <c r="H9" s="18" t="s">
        <v>954</v>
      </c>
      <c r="L9" s="18" t="s">
        <v>930</v>
      </c>
      <c r="N9" s="18">
        <f t="shared" ca="1" si="2"/>
        <v>0</v>
      </c>
      <c r="O9" s="18" t="s">
        <v>933</v>
      </c>
      <c r="P9" s="18" t="s">
        <v>955</v>
      </c>
      <c r="T9" s="18" t="s">
        <v>930</v>
      </c>
      <c r="U9" s="18" t="s">
        <v>351</v>
      </c>
      <c r="X9" s="18" t="s">
        <v>956</v>
      </c>
      <c r="AB9" s="18" t="s">
        <v>930</v>
      </c>
      <c r="AJ9" s="3" t="str">
        <f t="shared" ca="1" si="5"/>
        <v>メロンが　0こ　ありました。0こ　たべました。なんこ　のこって　いますか。</v>
      </c>
    </row>
    <row r="10" spans="1:36" s="18" customFormat="1" ht="42.75">
      <c r="A10" s="18" t="s">
        <v>928</v>
      </c>
      <c r="B10" s="18">
        <v>8</v>
      </c>
      <c r="C10" s="18">
        <f t="shared" ca="1" si="0"/>
        <v>0.71204088552878808</v>
      </c>
      <c r="D10" s="18">
        <f t="shared" ca="1" si="4"/>
        <v>8</v>
      </c>
      <c r="E10" s="18" t="s">
        <v>957</v>
      </c>
      <c r="H10" s="18" t="s">
        <v>3846</v>
      </c>
      <c r="I10" s="18">
        <f ca="1">IF($D10=1,VLOOKUP(1,INDIRECT(第1問問題レベル,0),2,0),IF($D10=2,VLOOKUP(2,INDIRECT(第2問問題レベル,0),2,0),IF($D10=3,VLOOKUP(3,INDIRECT(第3問問題レベル,0),2,0),IF($D10=4,VLOOKUP(4,INDIRECT(第4問問題レベル,0),2,0),IF($D10=5,VLOOKUP(5,INDIRECT(第5問問題レベル,0),2,0),IF($D10=6,VLOOKUP(6,INDIRECT(第6問問題レベル,0),2,0),0))))))</f>
        <v>0</v>
      </c>
      <c r="J10" s="18" t="str">
        <f ca="1">IF(MOD(I10,10)=0,"ぴき",IF(MOD(I10,10)=1,"ぴき",IF(MOD(I10,10)=6,"ぴき",IF(MOD(I10,10)=3,"びき","ひき"))))</f>
        <v>ぴき</v>
      </c>
      <c r="K10" s="18" t="s">
        <v>58</v>
      </c>
      <c r="L10" s="18" t="s">
        <v>930</v>
      </c>
      <c r="M10" s="18" t="s">
        <v>3762</v>
      </c>
      <c r="N10" s="18">
        <f t="shared" ca="1" si="2"/>
        <v>0</v>
      </c>
      <c r="O10" s="18" t="str">
        <f ca="1">IF(MOD(N10,10)=0,"ぴき",IF(MOD(N10,10)=1,"ぴき",IF(MOD(N10,10)=6,"ぴき",IF(MOD(N10,10)=3,"びき","ひき"))))</f>
        <v>ぴき</v>
      </c>
      <c r="P10" s="18" t="s">
        <v>959</v>
      </c>
      <c r="T10" s="18" t="s">
        <v>930</v>
      </c>
      <c r="U10" s="18" t="s">
        <v>229</v>
      </c>
      <c r="X10" s="18" t="s">
        <v>958</v>
      </c>
      <c r="AA10" s="18" t="s">
        <v>938</v>
      </c>
      <c r="AB10" s="18" t="s">
        <v>930</v>
      </c>
      <c r="AJ10" s="3" t="str">
        <f t="shared" ca="1" si="5"/>
        <v>すいそうに　きんぎょが　0ぴき　いました。ともだちに　0ぴき　あげました。なんびきの　きんぎょが　のこっていますか。</v>
      </c>
    </row>
    <row r="11" spans="1:36" s="18" customFormat="1" ht="42.75">
      <c r="A11" s="18" t="s">
        <v>928</v>
      </c>
      <c r="B11" s="18">
        <v>9</v>
      </c>
      <c r="C11" s="18">
        <f t="shared" ca="1" si="0"/>
        <v>4.6792708623293322E-2</v>
      </c>
      <c r="D11" s="18">
        <f t="shared" ca="1" si="4"/>
        <v>39</v>
      </c>
      <c r="E11" s="18" t="s">
        <v>3847</v>
      </c>
      <c r="F11" s="18">
        <f t="shared" ca="1" si="1"/>
        <v>0</v>
      </c>
      <c r="G11" s="18" t="str">
        <f ca="1">IF(MOD(F11,10)=0,"ぴき",IF(MOD(F11,10)=1,"ぴき",IF(MOD(F11,10)=6,"ぴき",IF(MOD(F11,10)=3,"びき","ひき"))))</f>
        <v>ぴき</v>
      </c>
      <c r="K11" s="18" t="s">
        <v>58</v>
      </c>
      <c r="L11" s="18" t="s">
        <v>930</v>
      </c>
      <c r="N11" s="18">
        <f t="shared" ca="1" si="2"/>
        <v>0</v>
      </c>
      <c r="O11" s="18" t="str">
        <f ca="1">IF(MOD(N11,10)=0,"ぴき",IF(MOD(N11,10)=1,"ぴき",IF(MOD(N11,10)=6,"ぴき",IF(MOD(N11,10)=3,"びき","ひき"))))</f>
        <v>ぴき</v>
      </c>
      <c r="P11" s="18" t="s">
        <v>960</v>
      </c>
      <c r="S11" s="18" t="s">
        <v>701</v>
      </c>
      <c r="T11" s="18" t="s">
        <v>930</v>
      </c>
      <c r="U11" s="18" t="s">
        <v>229</v>
      </c>
      <c r="X11" s="18" t="s">
        <v>961</v>
      </c>
      <c r="AA11" s="18" t="s">
        <v>938</v>
      </c>
      <c r="AB11" s="18" t="s">
        <v>930</v>
      </c>
      <c r="AJ11" s="3" t="str">
        <f t="shared" ca="1" si="5"/>
        <v>りすが　0ぴき　いました。0ぴき　すに　かえりました。なんびきの　りすが　のこっていますか。</v>
      </c>
    </row>
    <row r="12" spans="1:36" s="18" customFormat="1" ht="28.5">
      <c r="A12" s="18" t="s">
        <v>928</v>
      </c>
      <c r="B12" s="18">
        <v>10</v>
      </c>
      <c r="C12" s="18">
        <f t="shared" ca="1" si="0"/>
        <v>0.38979803438245575</v>
      </c>
      <c r="D12" s="18">
        <f t="shared" ca="1" si="4"/>
        <v>19</v>
      </c>
      <c r="E12" s="18" t="s">
        <v>3848</v>
      </c>
      <c r="F12" s="18">
        <f t="shared" ca="1" si="1"/>
        <v>0</v>
      </c>
      <c r="G12" s="18" t="s">
        <v>933</v>
      </c>
      <c r="H12" s="18" t="s">
        <v>962</v>
      </c>
      <c r="L12" s="18" t="s">
        <v>930</v>
      </c>
      <c r="M12" s="18" t="s">
        <v>3849</v>
      </c>
      <c r="N12" s="18">
        <f t="shared" ca="1" si="2"/>
        <v>0</v>
      </c>
      <c r="O12" s="18" t="s">
        <v>933</v>
      </c>
      <c r="P12" s="18" t="s">
        <v>963</v>
      </c>
      <c r="S12" s="18" t="s">
        <v>714</v>
      </c>
      <c r="T12" s="18" t="s">
        <v>930</v>
      </c>
      <c r="U12" s="18" t="s">
        <v>964</v>
      </c>
      <c r="X12" s="18" t="s">
        <v>965</v>
      </c>
      <c r="AA12" s="18" t="s">
        <v>966</v>
      </c>
      <c r="AB12" s="18" t="s">
        <v>930</v>
      </c>
      <c r="AJ12" s="3" t="str">
        <f t="shared" ca="1" si="5"/>
        <v>あさがおが　0こ　さきました。すぐに　0こ　しぼんで　しまいました。さいている　あさがおは、なんこでしょう。</v>
      </c>
    </row>
    <row r="13" spans="1:36" s="18" customFormat="1" ht="42.75">
      <c r="A13" s="18" t="s">
        <v>928</v>
      </c>
      <c r="B13" s="18">
        <v>11</v>
      </c>
      <c r="C13" s="18">
        <f t="shared" ca="1" si="0"/>
        <v>0.15321771268723106</v>
      </c>
      <c r="D13" s="18">
        <f t="shared" ca="1" si="4"/>
        <v>31</v>
      </c>
      <c r="E13" s="18" t="s">
        <v>3850</v>
      </c>
      <c r="F13" s="18">
        <f t="shared" ca="1" si="1"/>
        <v>0</v>
      </c>
      <c r="G13" s="18" t="str">
        <f ca="1">IF(MOD(F13,10)=0,"ぴき",IF(MOD(F13,10)=1,"ぴき",IF(MOD(F13,10)=6,"ぴき",IF(MOD(F13,10)=3,"びき","ひき"))))</f>
        <v>ぴき</v>
      </c>
      <c r="H13" s="18" t="s">
        <v>967</v>
      </c>
      <c r="K13" s="18" t="s">
        <v>968</v>
      </c>
      <c r="L13" s="18" t="s">
        <v>930</v>
      </c>
      <c r="N13" s="18">
        <f t="shared" ca="1" si="2"/>
        <v>0</v>
      </c>
      <c r="O13" s="18" t="str">
        <f ca="1">IF(MOD(N13,10)=0,"ぴき",IF(MOD(N13,10)=1,"ぴき",IF(MOD(N13,10)=6,"ぴき",IF(MOD(N13,10)=3,"びき","ひき"))))</f>
        <v>ぴき</v>
      </c>
      <c r="P13" s="18" t="s">
        <v>969</v>
      </c>
      <c r="S13" s="18" t="s">
        <v>60</v>
      </c>
      <c r="T13" s="18" t="s">
        <v>930</v>
      </c>
      <c r="U13" s="18" t="s">
        <v>970</v>
      </c>
      <c r="X13" s="18" t="s">
        <v>971</v>
      </c>
      <c r="AA13" s="18" t="s">
        <v>938</v>
      </c>
      <c r="AB13" s="18" t="s">
        <v>930</v>
      </c>
      <c r="AJ13" s="3" t="str">
        <f t="shared" ca="1" si="5"/>
        <v>さかなを　0ぴき　かって　きました。0ぴき　やいて　たべました。さかなは、なんびき　のこっていますか。</v>
      </c>
    </row>
    <row r="14" spans="1:36" s="18" customFormat="1" ht="42.75">
      <c r="A14" s="18" t="s">
        <v>928</v>
      </c>
      <c r="B14" s="18">
        <v>12</v>
      </c>
      <c r="C14" s="18">
        <f t="shared" ca="1" si="0"/>
        <v>7.35897622917705E-2</v>
      </c>
      <c r="D14" s="18">
        <f t="shared" ca="1" si="4"/>
        <v>37</v>
      </c>
      <c r="E14" s="18" t="s">
        <v>972</v>
      </c>
      <c r="H14" s="18" t="s">
        <v>3614</v>
      </c>
      <c r="I14" s="18">
        <f ca="1">IF($D14=1,VLOOKUP(1,INDIRECT(第1問問題レベル,0),2,0),IF($D14=2,VLOOKUP(2,INDIRECT(第2問問題レベル,0),2,0),IF($D14=3,VLOOKUP(3,INDIRECT(第3問問題レベル,0),2,0),IF($D14=4,VLOOKUP(4,INDIRECT(第4問問題レベル,0),2,0),IF($D14=5,VLOOKUP(5,INDIRECT(第5問問題レベル,0),2,0),IF($D14=6,VLOOKUP(6,INDIRECT(第6問問題レベル,0),2,0),0))))))</f>
        <v>0</v>
      </c>
      <c r="J14" s="18" t="str">
        <f ca="1">IF(MOD(I14,10)=0,"ぽん",IF(MOD(I14,10)=1,"ぽん",IF(MOD(I14,10)=6,"ぽん",IF(MOD(I14,10)=3,"ぼん","ほん"))))</f>
        <v>ぽん</v>
      </c>
      <c r="K14" s="18" t="s">
        <v>55</v>
      </c>
      <c r="L14" s="18" t="s">
        <v>930</v>
      </c>
      <c r="N14" s="18">
        <f t="shared" ca="1" si="2"/>
        <v>0</v>
      </c>
      <c r="O14" s="18" t="str">
        <f ca="1">IF(MOD(N14,10)=0,"ぽん",IF(MOD(N14,10)=1,"ぽん",IF(MOD(N14,10)=6,"ぽん",IF(MOD(N14,10)=3,"ぼん","ほん"))))</f>
        <v>ぽん</v>
      </c>
      <c r="P14" s="18" t="s">
        <v>973</v>
      </c>
      <c r="T14" s="18" t="s">
        <v>930</v>
      </c>
      <c r="U14" s="18" t="s">
        <v>974</v>
      </c>
      <c r="X14" s="18" t="s">
        <v>975</v>
      </c>
      <c r="AA14" s="18" t="s">
        <v>976</v>
      </c>
      <c r="AB14" s="18" t="s">
        <v>930</v>
      </c>
      <c r="AJ14" s="3" t="str">
        <f t="shared" ca="1" si="5"/>
        <v>あたらしい　えんぴつが　0ぽん　あります。0ぽん　つかいました。つかっていない　えんぴつは、　なんぼんありますか。</v>
      </c>
    </row>
    <row r="15" spans="1:36" s="18" customFormat="1" ht="42.75">
      <c r="A15" s="18" t="s">
        <v>928</v>
      </c>
      <c r="B15" s="18">
        <v>13</v>
      </c>
      <c r="C15" s="18">
        <f t="shared" ca="1" si="0"/>
        <v>0.8697208014217257</v>
      </c>
      <c r="D15" s="18">
        <f t="shared" ca="1" si="4"/>
        <v>3</v>
      </c>
      <c r="E15" s="18" t="s">
        <v>3851</v>
      </c>
      <c r="F15" s="18">
        <f t="shared" ca="1" si="1"/>
        <v>9</v>
      </c>
      <c r="G15" s="18" t="str">
        <f ca="1">IF(MOD(F15,10)=0,"ぴき",IF(MOD(F15,10)=1,"ぴき",IF(MOD(F15,10)=6,"ぴき",IF(MOD(F15,10)=3,"びき","ひき"))))</f>
        <v>ひき</v>
      </c>
      <c r="H15" s="18" t="s">
        <v>977</v>
      </c>
      <c r="K15" s="18" t="s">
        <v>58</v>
      </c>
      <c r="L15" s="18" t="s">
        <v>930</v>
      </c>
      <c r="M15" s="18" t="s">
        <v>3852</v>
      </c>
      <c r="N15" s="18">
        <f t="shared" ca="1" si="2"/>
        <v>3</v>
      </c>
      <c r="O15" s="18" t="str">
        <f ca="1">IF(MOD(N15,10)=0,"ぴき",IF(MOD(N15,10)=1,"ぴき",IF(MOD(N15,10)=6,"ぴき",IF(MOD(N15,10)=3,"びき","ひき"))))</f>
        <v>びき</v>
      </c>
      <c r="P15" s="18" t="s">
        <v>978</v>
      </c>
      <c r="S15" s="18" t="s">
        <v>353</v>
      </c>
      <c r="T15" s="18" t="s">
        <v>930</v>
      </c>
      <c r="U15" s="18" t="s">
        <v>979</v>
      </c>
      <c r="X15" s="18" t="s">
        <v>308</v>
      </c>
      <c r="AB15" s="18" t="s">
        <v>930</v>
      </c>
      <c r="AJ15" s="3" t="str">
        <f t="shared" ca="1" si="5"/>
        <v>かえるが　9ひき　いけの　なかに　いました。カラスが　きたので　3びき　にげて　いきました。いけに　かえるは、なんびき　いますか。</v>
      </c>
    </row>
    <row r="16" spans="1:36" s="18" customFormat="1" ht="42.75">
      <c r="A16" s="18" t="s">
        <v>928</v>
      </c>
      <c r="B16" s="18">
        <v>14</v>
      </c>
      <c r="C16" s="18">
        <f t="shared" ca="1" si="0"/>
        <v>0.70079019571117473</v>
      </c>
      <c r="D16" s="18">
        <f t="shared" ca="1" si="4"/>
        <v>10</v>
      </c>
      <c r="E16" s="18" t="s">
        <v>3853</v>
      </c>
      <c r="F16" s="18">
        <f t="shared" ca="1" si="1"/>
        <v>0</v>
      </c>
      <c r="G16" s="18" t="s">
        <v>933</v>
      </c>
      <c r="H16" s="18" t="s">
        <v>107</v>
      </c>
      <c r="L16" s="18" t="s">
        <v>930</v>
      </c>
      <c r="M16" s="18" t="s">
        <v>3854</v>
      </c>
      <c r="N16" s="18">
        <f t="shared" ca="1" si="2"/>
        <v>0</v>
      </c>
      <c r="O16" s="18" t="s">
        <v>933</v>
      </c>
      <c r="P16" s="18" t="s">
        <v>980</v>
      </c>
      <c r="T16" s="18" t="s">
        <v>930</v>
      </c>
      <c r="U16" s="18" t="s">
        <v>981</v>
      </c>
      <c r="X16" s="18" t="s">
        <v>982</v>
      </c>
      <c r="AA16" s="18" t="s">
        <v>983</v>
      </c>
      <c r="AB16" s="18" t="s">
        <v>930</v>
      </c>
      <c r="AJ16" s="3" t="str">
        <f t="shared" ca="1" si="5"/>
        <v>ばらの　はなが　0こ　さいて　いました。ウサギが　0こ　つみました。はなは、　なんこに　なりましたか。</v>
      </c>
    </row>
    <row r="17" spans="1:36" s="18" customFormat="1" ht="28.5">
      <c r="A17" s="18" t="s">
        <v>928</v>
      </c>
      <c r="B17" s="18">
        <v>15</v>
      </c>
      <c r="C17" s="18">
        <f t="shared" ca="1" si="0"/>
        <v>0.85217340599009295</v>
      </c>
      <c r="D17" s="18">
        <f t="shared" ca="1" si="4"/>
        <v>4</v>
      </c>
      <c r="E17" s="18" t="s">
        <v>3855</v>
      </c>
      <c r="F17" s="18">
        <f t="shared" ca="1" si="1"/>
        <v>8</v>
      </c>
      <c r="G17" s="18" t="s">
        <v>984</v>
      </c>
      <c r="H17" s="18" t="s">
        <v>985</v>
      </c>
      <c r="L17" s="18" t="s">
        <v>930</v>
      </c>
      <c r="M17" s="18" t="s">
        <v>3856</v>
      </c>
      <c r="N17" s="18">
        <f t="shared" ca="1" si="2"/>
        <v>4</v>
      </c>
      <c r="O17" s="18" t="s">
        <v>984</v>
      </c>
      <c r="P17" s="18" t="s">
        <v>986</v>
      </c>
      <c r="S17" s="18" t="s">
        <v>714</v>
      </c>
      <c r="T17" s="18" t="s">
        <v>930</v>
      </c>
      <c r="U17" s="18" t="s">
        <v>987</v>
      </c>
      <c r="X17" s="18" t="s">
        <v>988</v>
      </c>
      <c r="AA17" s="18" t="s">
        <v>989</v>
      </c>
      <c r="AB17" s="18" t="s">
        <v>930</v>
      </c>
      <c r="AJ17" s="3" t="str">
        <f t="shared" ca="1" si="5"/>
        <v>ひこうきが　8き　みえます。くもの　なかに　4き　かくれて　しまいました。みえている　ひこうきは、なんきですか。</v>
      </c>
    </row>
    <row r="18" spans="1:36" s="18" customFormat="1" ht="42.75">
      <c r="A18" s="18" t="s">
        <v>928</v>
      </c>
      <c r="B18" s="18">
        <v>16</v>
      </c>
      <c r="C18" s="18">
        <f t="shared" ca="1" si="0"/>
        <v>0.5031439344722588</v>
      </c>
      <c r="D18" s="18">
        <f t="shared" ca="1" si="4"/>
        <v>12</v>
      </c>
      <c r="E18" s="18" t="s">
        <v>3850</v>
      </c>
      <c r="F18" s="18">
        <f t="shared" ca="1" si="1"/>
        <v>0</v>
      </c>
      <c r="G18" s="18" t="str">
        <f ca="1">IF(MOD(F18,10)=0,"ぴき",IF(MOD(F18,10)=1,"ぴき",IF(MOD(F18,10)=6,"ぴき",IF(MOD(F18,10)=3,"びき","ひき"))))</f>
        <v>ぴき</v>
      </c>
      <c r="H18" s="18" t="s">
        <v>990</v>
      </c>
      <c r="L18" s="18" t="s">
        <v>930</v>
      </c>
      <c r="M18" s="18" t="s">
        <v>3857</v>
      </c>
      <c r="N18" s="18">
        <f t="shared" ca="1" si="2"/>
        <v>0</v>
      </c>
      <c r="O18" s="18" t="str">
        <f ca="1">IF(MOD(N18,10)=0,"ぴき",IF(MOD(N18,10)=1,"ぴき",IF(MOD(N18,10)=6,"ぴき",IF(MOD(N18,10)=3,"びき","ひき"))))</f>
        <v>ぴき</v>
      </c>
      <c r="P18" s="18" t="s">
        <v>991</v>
      </c>
      <c r="S18" s="18" t="s">
        <v>992</v>
      </c>
      <c r="T18" s="18" t="s">
        <v>930</v>
      </c>
      <c r="U18" s="18" t="s">
        <v>970</v>
      </c>
      <c r="X18" s="18" t="s">
        <v>971</v>
      </c>
      <c r="AA18" s="18" t="s">
        <v>956</v>
      </c>
      <c r="AB18" s="18" t="s">
        <v>930</v>
      </c>
      <c r="AJ18" s="3" t="str">
        <f t="shared" ca="1" si="5"/>
        <v>さかなを　0ぴき　つりました。ちいさい　さかなが　0ぴき　いたので　にがしました。さかなは、なんびき　のこって　いますか。</v>
      </c>
    </row>
    <row r="19" spans="1:36" s="18" customFormat="1" ht="57">
      <c r="A19" s="18" t="s">
        <v>928</v>
      </c>
      <c r="B19" s="18">
        <v>17</v>
      </c>
      <c r="C19" s="18">
        <f t="shared" ca="1" si="0"/>
        <v>0.38215457575803757</v>
      </c>
      <c r="D19" s="18">
        <f t="shared" ca="1" si="4"/>
        <v>20</v>
      </c>
      <c r="E19" s="18" t="s">
        <v>995</v>
      </c>
      <c r="H19" s="18" t="s">
        <v>3858</v>
      </c>
      <c r="I19" s="18">
        <f ca="1">IF($D19=1,VLOOKUP(1,INDIRECT(第1問問題レベル,0),2,0),IF($D19=2,VLOOKUP(2,INDIRECT(第2問問題レベル,0),2,0),IF($D19=3,VLOOKUP(3,INDIRECT(第3問問題レベル,0),2,0),IF($D19=4,VLOOKUP(4,INDIRECT(第4問問題レベル,0),2,0),IF($D19=5,VLOOKUP(5,INDIRECT(第5問問題レベル,0),2,0),IF($D19=6,VLOOKUP(6,INDIRECT(第6問問題レベル,0),2,0),0))))))</f>
        <v>0</v>
      </c>
      <c r="J19" s="18" t="str">
        <f ca="1">IF(I19=1,"にん（ひとり）",IF(I19=2,"にん（ふたり）","にん"))</f>
        <v>にん</v>
      </c>
      <c r="K19" s="18" t="s">
        <v>22</v>
      </c>
      <c r="L19" s="18" t="s">
        <v>930</v>
      </c>
      <c r="M19" s="18" t="s">
        <v>3787</v>
      </c>
      <c r="N19" s="18">
        <f t="shared" ca="1" si="2"/>
        <v>0</v>
      </c>
      <c r="O19" s="18" t="str">
        <f ca="1">IF(N19=1,"にん（ひとり）",IF(N19=2,"にん（ふたり）","にん"))</f>
        <v>にん</v>
      </c>
      <c r="P19" s="18" t="s">
        <v>993</v>
      </c>
      <c r="T19" s="18" t="s">
        <v>930</v>
      </c>
      <c r="U19" s="18" t="s">
        <v>994</v>
      </c>
      <c r="X19" s="18" t="s">
        <v>996</v>
      </c>
      <c r="AA19" s="18" t="s">
        <v>997</v>
      </c>
      <c r="AB19" s="18" t="s">
        <v>930</v>
      </c>
      <c r="AJ19" s="3" t="str">
        <f t="shared" ca="1" si="5"/>
        <v>バスに　おきゃくさんが　0にん　のっています。えきで　0にん　おりました。バスの　おきゃくさんは、なんにんに　なりましたか。</v>
      </c>
    </row>
    <row r="20" spans="1:36" s="18" customFormat="1" ht="42.75">
      <c r="A20" s="18" t="s">
        <v>928</v>
      </c>
      <c r="B20" s="18">
        <v>18</v>
      </c>
      <c r="C20" s="18">
        <f t="shared" ca="1" si="0"/>
        <v>0.34554087085345953</v>
      </c>
      <c r="D20" s="18">
        <f t="shared" ca="1" si="4"/>
        <v>22</v>
      </c>
      <c r="E20" s="18" t="s">
        <v>998</v>
      </c>
      <c r="H20" s="18" t="s">
        <v>3859</v>
      </c>
      <c r="I20" s="18">
        <f ca="1">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J20" s="18" t="str">
        <f ca="1">IF(I20=1,"にん（ひとり）",IF(I20=2,"にん（ふたり）","にん"))</f>
        <v>にん</v>
      </c>
      <c r="K20" s="18" t="s">
        <v>64</v>
      </c>
      <c r="L20" s="18" t="s">
        <v>930</v>
      </c>
      <c r="M20" s="18" t="s">
        <v>3860</v>
      </c>
      <c r="N20" s="18">
        <f t="shared" ca="1" si="2"/>
        <v>0</v>
      </c>
      <c r="O20" s="18" t="str">
        <f ca="1">IF(N20=1,"にん（ひとり）",IF(N20=2,"にん（ふたり）","にん"))</f>
        <v>にん</v>
      </c>
      <c r="P20" s="18" t="s">
        <v>999</v>
      </c>
      <c r="S20" s="18" t="s">
        <v>1000</v>
      </c>
      <c r="T20" s="18" t="s">
        <v>930</v>
      </c>
      <c r="U20" s="18" t="s">
        <v>46</v>
      </c>
      <c r="X20" s="18" t="s">
        <v>1001</v>
      </c>
      <c r="AA20" s="18" t="s">
        <v>950</v>
      </c>
      <c r="AB20" s="18" t="s">
        <v>930</v>
      </c>
      <c r="AJ20" s="3" t="str">
        <f t="shared" ca="1" si="5"/>
        <v>うんどうじょうに　こどもが　0にん　あそんでいます。チャイムが　なったので　0にん　きょうしつに　もどりました。いまは、なんにんの　こどもが　あそんで　いますか。</v>
      </c>
    </row>
    <row r="21" spans="1:36" s="18" customFormat="1" ht="42.75">
      <c r="A21" s="18" t="s">
        <v>928</v>
      </c>
      <c r="B21" s="18">
        <v>19</v>
      </c>
      <c r="C21" s="18">
        <f t="shared" ca="1" si="0"/>
        <v>0.15500572819444436</v>
      </c>
      <c r="D21" s="18">
        <f t="shared" ca="1" si="4"/>
        <v>30</v>
      </c>
      <c r="E21" s="18" t="s">
        <v>1003</v>
      </c>
      <c r="H21" s="18" t="s">
        <v>3861</v>
      </c>
      <c r="I21" s="18">
        <f ca="1">IF($D21=1,VLOOKUP(1,INDIRECT(第1問問題レベル,0),2,0),IF($D21=2,VLOOKUP(2,INDIRECT(第2問問題レベル,0),2,0),IF($D21=3,VLOOKUP(3,INDIRECT(第3問問題レベル,0),2,0),IF($D21=4,VLOOKUP(4,INDIRECT(第4問問題レベル,0),2,0),IF($D21=5,VLOOKUP(5,INDIRECT(第5問問題レベル,0),2,0),IF($D21=6,VLOOKUP(6,INDIRECT(第6問問題レベル,0),2,0),0))))))</f>
        <v>0</v>
      </c>
      <c r="J21" s="18" t="s">
        <v>1002</v>
      </c>
      <c r="K21" s="18" t="s">
        <v>65</v>
      </c>
      <c r="L21" s="18" t="s">
        <v>930</v>
      </c>
      <c r="M21" s="18" t="s">
        <v>1004</v>
      </c>
      <c r="N21" s="18">
        <f t="shared" ca="1" si="2"/>
        <v>0</v>
      </c>
      <c r="O21" s="18" t="s">
        <v>1002</v>
      </c>
      <c r="P21" s="18" t="s">
        <v>1005</v>
      </c>
      <c r="S21" s="18" t="s">
        <v>1637</v>
      </c>
      <c r="T21" s="18" t="s">
        <v>930</v>
      </c>
      <c r="U21" s="18" t="s">
        <v>401</v>
      </c>
      <c r="X21" s="18" t="s">
        <v>1006</v>
      </c>
      <c r="AA21" s="18" t="s">
        <v>1007</v>
      </c>
      <c r="AB21" s="18" t="s">
        <v>930</v>
      </c>
      <c r="AJ21" s="3" t="str">
        <f t="shared" ca="1" si="5"/>
        <v>ちゅうしゃじょうに　くるまが　0だい　とまって　います。あさ、0だい　でていきました。なんだいの　くるまが　ちゅうしゃじょうに　とまって　いますか。</v>
      </c>
    </row>
    <row r="22" spans="1:36" s="18" customFormat="1" ht="71.25">
      <c r="A22" s="18" t="s">
        <v>928</v>
      </c>
      <c r="B22" s="18">
        <v>20</v>
      </c>
      <c r="C22" s="18">
        <f t="shared" ca="1" si="0"/>
        <v>0.44890419077968757</v>
      </c>
      <c r="D22" s="18">
        <f t="shared" ca="1" si="4"/>
        <v>15</v>
      </c>
      <c r="E22" s="18" t="s">
        <v>1008</v>
      </c>
      <c r="H22" s="18" t="s">
        <v>3862</v>
      </c>
      <c r="I22" s="18">
        <f ca="1">IF($D22=1,VLOOKUP(1,INDIRECT(第1問問題レベル,0),2,0),IF($D22=2,VLOOKUP(2,INDIRECT(第2問問題レベル,0),2,0),IF($D22=3,VLOOKUP(3,INDIRECT(第3問問題レベル,0),2,0),IF($D22=4,VLOOKUP(4,INDIRECT(第4問問題レベル,0),2,0),IF($D22=5,VLOOKUP(5,INDIRECT(第5問問題レベル,0),2,0),IF($D22=6,VLOOKUP(6,INDIRECT(第6問問題レベル,0),2,0),0))))))</f>
        <v>0</v>
      </c>
      <c r="J22" s="18" t="s">
        <v>933</v>
      </c>
      <c r="K22" s="18" t="s">
        <v>66</v>
      </c>
      <c r="L22" s="18" t="s">
        <v>930</v>
      </c>
      <c r="M22" s="18" t="s">
        <v>3863</v>
      </c>
      <c r="N22" s="18">
        <f ca="1">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0</v>
      </c>
      <c r="O22" s="18" t="s">
        <v>933</v>
      </c>
      <c r="P22" s="18" t="s">
        <v>3454</v>
      </c>
      <c r="S22" s="18" t="s">
        <v>1010</v>
      </c>
      <c r="T22" s="18" t="s">
        <v>930</v>
      </c>
      <c r="U22" s="18" t="s">
        <v>3283</v>
      </c>
      <c r="X22" s="18" t="s">
        <v>1009</v>
      </c>
      <c r="AA22" s="18" t="s">
        <v>1064</v>
      </c>
      <c r="AB22" s="18" t="s">
        <v>930</v>
      </c>
      <c r="AJ22" s="3" t="str">
        <f t="shared" ca="1" si="5"/>
        <v>かきのきに　かきが　0こ　できました。いじわるな　さるが　おいしいかきを　0こ　たべてしまいました。いくつの　かきが　のこって　いますか。</v>
      </c>
    </row>
    <row r="23" spans="1:36" s="18" customFormat="1" ht="42.75">
      <c r="A23" s="18" t="s">
        <v>928</v>
      </c>
      <c r="B23" s="18">
        <v>21</v>
      </c>
      <c r="C23" s="18">
        <f t="shared" ca="1" si="0"/>
        <v>0.77029595277414908</v>
      </c>
      <c r="D23" s="18">
        <f t="shared" ca="1" si="4"/>
        <v>7</v>
      </c>
      <c r="E23" s="18" t="s">
        <v>2372</v>
      </c>
      <c r="F23" s="18">
        <f t="shared" ca="1" si="1"/>
        <v>0</v>
      </c>
      <c r="G23" s="18" t="s">
        <v>933</v>
      </c>
      <c r="H23" s="18" t="s">
        <v>55</v>
      </c>
      <c r="L23" s="18" t="s">
        <v>930</v>
      </c>
      <c r="N23" s="18">
        <f t="shared" ca="1" si="2"/>
        <v>0</v>
      </c>
      <c r="O23" s="18" t="str">
        <f ca="1">IF(N23=1,"にん（ひとり）",IF(N23=2,"にん（ふたり）","にん"))</f>
        <v>にん</v>
      </c>
      <c r="P23" s="18" t="s">
        <v>1591</v>
      </c>
      <c r="S23" s="18" t="s">
        <v>1011</v>
      </c>
      <c r="T23" s="18" t="s">
        <v>930</v>
      </c>
      <c r="U23" s="18" t="s">
        <v>298</v>
      </c>
      <c r="X23" s="18" t="s">
        <v>1012</v>
      </c>
      <c r="AA23" s="18" t="s">
        <v>935</v>
      </c>
      <c r="AB23" s="18" t="s">
        <v>930</v>
      </c>
      <c r="AJ23" s="3" t="str">
        <f t="shared" ca="1" si="5"/>
        <v>みかんが　0こ　あります。0にんの　こどもに　１こずつ　あげます。みかんは、なんこ　のこりますか。</v>
      </c>
    </row>
    <row r="24" spans="1:36" s="18" customFormat="1" ht="42.75">
      <c r="A24" s="18" t="s">
        <v>928</v>
      </c>
      <c r="B24" s="18">
        <v>22</v>
      </c>
      <c r="C24" s="18">
        <f t="shared" ca="1" si="0"/>
        <v>0.48442063540337976</v>
      </c>
      <c r="D24" s="18">
        <f t="shared" ca="1" si="4"/>
        <v>13</v>
      </c>
      <c r="E24" s="18" t="s">
        <v>3864</v>
      </c>
      <c r="F24" s="18">
        <f t="shared" ca="1" si="1"/>
        <v>0</v>
      </c>
      <c r="G24" s="18" t="str">
        <f ca="1">IF(MOD(F24,10)=0,"ぽん",IF(MOD(F24,10)=1,"ぽん",IF(MOD(F24,10)=6,"ぽん",IF(MOD(F24,10)=3,"ぼん","ほん"))))</f>
        <v>ぽん</v>
      </c>
      <c r="H24" s="18" t="s">
        <v>1013</v>
      </c>
      <c r="L24" s="18" t="s">
        <v>930</v>
      </c>
      <c r="N24" s="18">
        <f t="shared" ca="1" si="2"/>
        <v>0</v>
      </c>
      <c r="O24" s="18" t="str">
        <f ca="1">IF(MOD(N24,10)=0,"ぴき",IF(MOD(N24,10)=1,"ぴき",IF(MOD(N24,10)=6,"ぴき",IF(MOD(N24,10)=3,"びき","ひき"))))</f>
        <v>ぴき</v>
      </c>
      <c r="P24" s="18" t="s">
        <v>2725</v>
      </c>
      <c r="S24" s="18" t="s">
        <v>1014</v>
      </c>
      <c r="T24" s="18" t="s">
        <v>930</v>
      </c>
      <c r="U24" s="18" t="s">
        <v>618</v>
      </c>
      <c r="X24" s="18" t="s">
        <v>1015</v>
      </c>
      <c r="AA24" s="18" t="s">
        <v>935</v>
      </c>
      <c r="AB24" s="18" t="s">
        <v>930</v>
      </c>
      <c r="AJ24" s="3" t="str">
        <f t="shared" ca="1" si="5"/>
        <v>バナナが　0ぽん　あります。0ぴきの　おさるに　１ぽんずつ　あげます。バナナは、なんぼん　のこりますか。</v>
      </c>
    </row>
    <row r="25" spans="1:36" s="18" customFormat="1" ht="42.75">
      <c r="A25" s="18" t="s">
        <v>928</v>
      </c>
      <c r="B25" s="18">
        <v>23</v>
      </c>
      <c r="C25" s="18">
        <f t="shared" ca="1" si="0"/>
        <v>0.70175895489857232</v>
      </c>
      <c r="D25" s="18">
        <f t="shared" ca="1" si="4"/>
        <v>9</v>
      </c>
      <c r="E25" s="18" t="s">
        <v>1016</v>
      </c>
      <c r="H25" s="18" t="s">
        <v>3865</v>
      </c>
      <c r="I25" s="18">
        <f ca="1">IF($D25=1,VLOOKUP(1,INDIRECT(第1問問題レベル,0),2,0),IF($D25=2,VLOOKUP(2,INDIRECT(第2問問題レベル,0),2,0),IF($D25=3,VLOOKUP(3,INDIRECT(第3問問題レベル,0),2,0),IF($D25=4,VLOOKUP(4,INDIRECT(第4問問題レベル,0),2,0),IF($D25=5,VLOOKUP(5,INDIRECT(第5問問題レベル,0),2,0),IF($D25=6,VLOOKUP(6,INDIRECT(第6問問題レベル,0),2,0),0))))))</f>
        <v>0</v>
      </c>
      <c r="J25" s="18" t="s">
        <v>940</v>
      </c>
      <c r="K25" s="18" t="s">
        <v>31</v>
      </c>
      <c r="L25" s="18" t="s">
        <v>930</v>
      </c>
      <c r="M25" s="18" t="s">
        <v>3866</v>
      </c>
      <c r="N25" s="18">
        <f t="shared" ca="1" si="2"/>
        <v>0</v>
      </c>
      <c r="O25" s="18" t="s">
        <v>933</v>
      </c>
      <c r="P25" s="18" t="s">
        <v>59</v>
      </c>
      <c r="T25" s="18" t="s">
        <v>930</v>
      </c>
      <c r="U25" s="18" t="s">
        <v>751</v>
      </c>
      <c r="X25" s="18" t="s">
        <v>1012</v>
      </c>
      <c r="AA25" s="18" t="s">
        <v>938</v>
      </c>
      <c r="AB25" s="18" t="s">
        <v>930</v>
      </c>
      <c r="AJ25" s="3" t="str">
        <f t="shared" ca="1" si="5"/>
        <v>れいぞうこに　たまごが　0こ　ありました。たまごやきで　0こ　つかいました。たまごは、なんこ　のこっていますか。</v>
      </c>
    </row>
    <row r="26" spans="1:36" s="18" customFormat="1" ht="57">
      <c r="A26" s="18" t="s">
        <v>928</v>
      </c>
      <c r="B26" s="18">
        <v>24</v>
      </c>
      <c r="C26" s="18">
        <f t="shared" ca="1" si="0"/>
        <v>0.20485366337278821</v>
      </c>
      <c r="D26" s="18">
        <f t="shared" ca="1" si="4"/>
        <v>26</v>
      </c>
      <c r="E26" s="18" t="s">
        <v>1017</v>
      </c>
      <c r="H26" s="18" t="s">
        <v>3867</v>
      </c>
      <c r="I26" s="18">
        <f ca="1">IF($D26=1,VLOOKUP(1,INDIRECT(第1問問題レベル,0),2,0),IF($D26=2,VLOOKUP(2,INDIRECT(第2問問題レベル,0),2,0),IF($D26=3,VLOOKUP(3,INDIRECT(第3問問題レベル,0),2,0),IF($D26=4,VLOOKUP(4,INDIRECT(第4問問題レベル,0),2,0),IF($D26=5,VLOOKUP(5,INDIRECT(第5問問題レベル,0),2,0),IF($D26=6,VLOOKUP(6,INDIRECT(第6問問題レベル,0),2,0),0))))))</f>
        <v>0</v>
      </c>
      <c r="J26" s="18" t="str">
        <f ca="1">IF(MOD(I26,10)=0,"ぴき",IF(MOD(I26,10)=1,"ぴき",IF(MOD(I26,10)=6,"ぴき",IF(MOD(I26,10)=3,"びき","ひき"))))</f>
        <v>ぴき</v>
      </c>
      <c r="K26" s="18" t="s">
        <v>58</v>
      </c>
      <c r="L26" s="18" t="s">
        <v>930</v>
      </c>
      <c r="M26" s="18" t="s">
        <v>3868</v>
      </c>
      <c r="N26" s="18">
        <f t="shared" ca="1" si="2"/>
        <v>0</v>
      </c>
      <c r="O26" s="18" t="str">
        <f ca="1">IF(MOD(N26,10)=0,"ぴき",IF(MOD(N26,10)=1,"ぴき",IF(MOD(N26,10)=6,"ぴき",IF(MOD(N26,10)=3,"びき","ひき"))))</f>
        <v>ぴき</v>
      </c>
      <c r="P26" s="18" t="s">
        <v>1018</v>
      </c>
      <c r="T26" s="18" t="s">
        <v>930</v>
      </c>
      <c r="U26" s="18" t="s">
        <v>1017</v>
      </c>
      <c r="X26" s="18" t="s">
        <v>1019</v>
      </c>
      <c r="AA26" s="18" t="s">
        <v>1020</v>
      </c>
      <c r="AB26" s="18" t="s">
        <v>930</v>
      </c>
      <c r="AJ26" s="3" t="str">
        <f t="shared" ca="1" si="5"/>
        <v>はっぱの　うえに　てんとうむしが　0ぴき　いました。てんきが　いいので　0ぴき　とんで　いきました。はっぱの　うえに　のこった　てんとうむしは、なんびきですか。</v>
      </c>
    </row>
    <row r="27" spans="1:36" s="18" customFormat="1" ht="42.75">
      <c r="A27" s="18" t="s">
        <v>928</v>
      </c>
      <c r="B27" s="18">
        <v>25</v>
      </c>
      <c r="C27" s="18">
        <f t="shared" ca="1" si="0"/>
        <v>7.9638068785923832E-2</v>
      </c>
      <c r="D27" s="18">
        <f t="shared" ca="1" si="4"/>
        <v>36</v>
      </c>
      <c r="E27" s="18" t="s">
        <v>3869</v>
      </c>
      <c r="F27" s="18">
        <f t="shared" ca="1" si="1"/>
        <v>0</v>
      </c>
      <c r="G27" s="18" t="str">
        <f ca="1">IF(MOD(F27,10)=0,"ぽん",IF(MOD(F27,10)=1,"ぽん",IF(MOD(F27,10)=6,"ぽん",IF(MOD(F27,10)=3,"ぼん","ほん"))))</f>
        <v>ぽん</v>
      </c>
      <c r="K27" s="18" t="s">
        <v>66</v>
      </c>
      <c r="L27" s="18" t="s">
        <v>930</v>
      </c>
      <c r="M27" s="18" t="s">
        <v>3870</v>
      </c>
      <c r="N27" s="18">
        <f t="shared" ca="1" si="2"/>
        <v>0</v>
      </c>
      <c r="O27" s="18" t="str">
        <f ca="1">IF(MOD(N27,10)=0,"ぽん",IF(MOD(N27,10)=1,"ぽん",IF(MOD(N27,10)=6,"ぽん",IF(MOD(N27,10)=3,"ぼん","ほん"))))</f>
        <v>ぽん</v>
      </c>
      <c r="P27" s="18" t="s">
        <v>59</v>
      </c>
      <c r="T27" s="18" t="s">
        <v>930</v>
      </c>
      <c r="U27" s="18" t="s">
        <v>313</v>
      </c>
      <c r="X27" s="18" t="s">
        <v>311</v>
      </c>
      <c r="AB27" s="18" t="s">
        <v>930</v>
      </c>
      <c r="AJ27" s="3" t="str">
        <f t="shared" ca="1" si="5"/>
        <v>はたけで　きゅうりが　0ぽん　できました。りょうりに　0ぽん　つかいました。きゅうりは　なんぼん　のこって　いますか。</v>
      </c>
    </row>
    <row r="28" spans="1:36" s="18" customFormat="1" ht="57">
      <c r="A28" s="18" t="s">
        <v>928</v>
      </c>
      <c r="B28" s="18">
        <v>26</v>
      </c>
      <c r="C28" s="18">
        <f t="shared" ca="1" si="0"/>
        <v>0.67724780035196486</v>
      </c>
      <c r="D28" s="18">
        <f t="shared" ca="1" si="4"/>
        <v>11</v>
      </c>
      <c r="E28" s="18" t="s">
        <v>3871</v>
      </c>
      <c r="F28" s="18">
        <f t="shared" ca="1" si="1"/>
        <v>0</v>
      </c>
      <c r="G28" s="18" t="str">
        <f ca="1">IF(MOD(F28,10)=0,"ぽん",IF(MOD(F28,10)=1,"ぽん",IF(MOD(F28,10)=6,"ぽん",IF(MOD(F28,10)=3,"ぼん","ほん"))))</f>
        <v>ぽん</v>
      </c>
      <c r="H28" s="18" t="s">
        <v>1021</v>
      </c>
      <c r="K28" s="18" t="s">
        <v>70</v>
      </c>
      <c r="L28" s="18" t="s">
        <v>930</v>
      </c>
      <c r="M28" s="18" t="s">
        <v>1317</v>
      </c>
      <c r="N28" s="18">
        <f t="shared" ca="1" si="2"/>
        <v>0</v>
      </c>
      <c r="O28" s="18" t="str">
        <f ca="1">IF(MOD(N28,10)=0,"ぽん",IF(MOD(N28,10)=1,"ぽん",IF(MOD(N28,10)=6,"ぽん",IF(MOD(N28,10)=3,"ぼん","ほん"))))</f>
        <v>ぽん</v>
      </c>
      <c r="P28" s="18" t="s">
        <v>1022</v>
      </c>
      <c r="T28" s="18" t="s">
        <v>930</v>
      </c>
      <c r="U28" s="18" t="s">
        <v>1023</v>
      </c>
      <c r="X28" s="18" t="s">
        <v>1024</v>
      </c>
      <c r="AA28" s="18" t="s">
        <v>1025</v>
      </c>
      <c r="AB28" s="18" t="s">
        <v>930</v>
      </c>
      <c r="AJ28" s="3" t="str">
        <f t="shared" ca="1" si="5"/>
        <v>たけのこが　0ぽん　たけやぶに　はえて　います。おとうさんが　0ぽん　ほって　きました。たけやぶの　たけのこは、なんぼんに　なりましたか。</v>
      </c>
    </row>
    <row r="29" spans="1:36" s="18" customFormat="1" ht="42.75">
      <c r="A29" s="18" t="s">
        <v>928</v>
      </c>
      <c r="B29" s="18">
        <v>27</v>
      </c>
      <c r="C29" s="18">
        <f t="shared" ca="1" si="0"/>
        <v>0.94256759010363644</v>
      </c>
      <c r="D29" s="18">
        <f t="shared" ca="1" si="4"/>
        <v>2</v>
      </c>
      <c r="E29" s="18" t="s">
        <v>3872</v>
      </c>
      <c r="F29" s="18">
        <f t="shared" ca="1" si="1"/>
        <v>12</v>
      </c>
      <c r="G29" s="18" t="s">
        <v>929</v>
      </c>
      <c r="H29" s="18" t="s">
        <v>1026</v>
      </c>
      <c r="K29" s="18" t="s">
        <v>72</v>
      </c>
      <c r="L29" s="18" t="s">
        <v>930</v>
      </c>
      <c r="M29" s="18" t="s">
        <v>3873</v>
      </c>
      <c r="N29" s="18">
        <f t="shared" ca="1" si="2"/>
        <v>7</v>
      </c>
      <c r="O29" s="18" t="s">
        <v>929</v>
      </c>
      <c r="P29" s="18" t="s">
        <v>1027</v>
      </c>
      <c r="T29" s="18" t="s">
        <v>930</v>
      </c>
      <c r="U29" s="18" t="s">
        <v>790</v>
      </c>
      <c r="X29" s="18" t="s">
        <v>1028</v>
      </c>
      <c r="AA29" s="18" t="s">
        <v>956</v>
      </c>
      <c r="AB29" s="18" t="s">
        <v>930</v>
      </c>
      <c r="AJ29" s="3" t="str">
        <f t="shared" ca="1" si="5"/>
        <v>はとが　12わ　こうえんで　えさを　たべて　います。ねこが　きたので　7わ　にげました。なんわのハトが　のこって　いますか。</v>
      </c>
    </row>
    <row r="30" spans="1:36" s="18" customFormat="1" ht="42.75">
      <c r="A30" s="18" t="s">
        <v>928</v>
      </c>
      <c r="B30" s="18">
        <v>28</v>
      </c>
      <c r="C30" s="18">
        <f t="shared" ca="1" si="0"/>
        <v>0.1329966834927907</v>
      </c>
      <c r="D30" s="18">
        <f t="shared" ca="1" si="4"/>
        <v>33</v>
      </c>
      <c r="E30" s="18" t="s">
        <v>1029</v>
      </c>
      <c r="H30" s="18" t="s">
        <v>3874</v>
      </c>
      <c r="I30" s="18">
        <f ca="1">IF($D30=1,VLOOKUP(1,INDIRECT(第1問問題レベル,0),2,0),IF($D30=2,VLOOKUP(2,INDIRECT(第2問問題レベル,0),2,0),IF($D30=3,VLOOKUP(3,INDIRECT(第3問問題レベル,0),2,0),IF($D30=4,VLOOKUP(4,INDIRECT(第4問問題レベル,0),2,0),IF($D30=5,VLOOKUP(5,INDIRECT(第5問問題レベル,0),2,0),IF($D30=6,VLOOKUP(6,INDIRECT(第6問問題レベル,0),2,0),0))))))</f>
        <v>0</v>
      </c>
      <c r="J30" s="18" t="s">
        <v>933</v>
      </c>
      <c r="K30" s="18" t="s">
        <v>55</v>
      </c>
      <c r="L30" s="18" t="s">
        <v>930</v>
      </c>
      <c r="M30" s="18" t="s">
        <v>3875</v>
      </c>
      <c r="N30" s="18">
        <f t="shared" ca="1" si="2"/>
        <v>0</v>
      </c>
      <c r="O30" s="18" t="s">
        <v>933</v>
      </c>
      <c r="P30" s="18" t="s">
        <v>578</v>
      </c>
      <c r="S30" s="18" t="s">
        <v>1030</v>
      </c>
      <c r="T30" s="18" t="s">
        <v>930</v>
      </c>
      <c r="U30" s="18" t="s">
        <v>1031</v>
      </c>
      <c r="X30" s="18" t="s">
        <v>1032</v>
      </c>
      <c r="AA30" s="18" t="s">
        <v>1033</v>
      </c>
      <c r="AB30" s="18" t="s">
        <v>930</v>
      </c>
      <c r="AJ30" s="3" t="str">
        <f t="shared" ca="1" si="5"/>
        <v>はこの　なかに　ビーだまが　0こ　あります。あそびに　つかうので　0こ　はこから　だしました。はこの　なかには、なんこ　ビーだまが　ありますか。</v>
      </c>
    </row>
    <row r="31" spans="1:36" s="18" customFormat="1" ht="28.5">
      <c r="A31" s="18" t="s">
        <v>928</v>
      </c>
      <c r="B31" s="18">
        <v>29</v>
      </c>
      <c r="C31" s="18">
        <f t="shared" ca="1" si="0"/>
        <v>0.39080057139981172</v>
      </c>
      <c r="D31" s="18">
        <f t="shared" ca="1" si="4"/>
        <v>18</v>
      </c>
      <c r="E31" s="18" t="s">
        <v>1034</v>
      </c>
      <c r="H31" s="18" t="s">
        <v>3876</v>
      </c>
      <c r="I31" s="18">
        <f ca="1">IF($D31=1,VLOOKUP(1,INDIRECT(第1問問題レベル,0),2,0),IF($D31=2,VLOOKUP(2,INDIRECT(第2問問題レベル,0),2,0),IF($D31=3,VLOOKUP(3,INDIRECT(第3問問題レベル,0),2,0),IF($D31=4,VLOOKUP(4,INDIRECT(第4問問題レベル,0),2,0),IF($D31=5,VLOOKUP(5,INDIRECT(第5問問題レベル,0),2,0),IF($D31=6,VLOOKUP(6,INDIRECT(第6問問題レベル,0),2,0),0))))))</f>
        <v>0</v>
      </c>
      <c r="J31" s="18" t="s">
        <v>933</v>
      </c>
      <c r="K31" s="18" t="s">
        <v>55</v>
      </c>
      <c r="L31" s="18" t="s">
        <v>930</v>
      </c>
      <c r="M31" s="18" t="s">
        <v>362</v>
      </c>
      <c r="P31" s="18" t="s">
        <v>3790</v>
      </c>
      <c r="Q31" s="18">
        <f ca="1">IF($D31=1,VLOOKUP(1,INDIRECT(第1問問題レベル,0),3,0),IF($D31=2,VLOOKUP(2,INDIRECT(第2問問題レベル,0),3,0),IF($D31=3,VLOOKUP(3,INDIRECT(第3問問題レベル,0),3,0),IF($D31=4,VLOOKUP(4,INDIRECT(第4問問題レベル,0),3,0),IF($D31=5,VLOOKUP(5,INDIRECT(第5問問題レベル,0),3,0),IF($D31=6,VLOOKUP(6,INDIRECT(第6問問題レベル,0),3,0),0))))))</f>
        <v>0</v>
      </c>
      <c r="R31" s="18" t="s">
        <v>933</v>
      </c>
      <c r="S31" s="18" t="s">
        <v>59</v>
      </c>
      <c r="T31" s="18" t="s">
        <v>930</v>
      </c>
      <c r="U31" s="18" t="s">
        <v>312</v>
      </c>
      <c r="X31" s="18" t="s">
        <v>1035</v>
      </c>
      <c r="AA31" s="18" t="s">
        <v>1036</v>
      </c>
      <c r="AB31" s="18" t="s">
        <v>930</v>
      </c>
      <c r="AJ31" s="3" t="str">
        <f t="shared" ca="1" si="5"/>
        <v>しょっきだなに　コップが　0こ　あります。おきゃくさんが　きたので　0こ　つかいました。つかっていない　コップは　なんこですか。</v>
      </c>
    </row>
    <row r="32" spans="1:36" s="18" customFormat="1" ht="42.75">
      <c r="A32" s="18" t="s">
        <v>928</v>
      </c>
      <c r="B32" s="18">
        <v>30</v>
      </c>
      <c r="C32" s="18">
        <f t="shared" ca="1" si="0"/>
        <v>0.42127940901207261</v>
      </c>
      <c r="D32" s="18">
        <f t="shared" ca="1" si="4"/>
        <v>16</v>
      </c>
      <c r="E32" s="18" t="s">
        <v>3877</v>
      </c>
      <c r="F32" s="18">
        <f t="shared" ca="1" si="1"/>
        <v>0</v>
      </c>
      <c r="G32" s="18" t="s">
        <v>933</v>
      </c>
      <c r="H32" s="18" t="s">
        <v>367</v>
      </c>
      <c r="K32" s="18" t="s">
        <v>54</v>
      </c>
      <c r="L32" s="18" t="s">
        <v>930</v>
      </c>
      <c r="M32" s="18" t="s">
        <v>3878</v>
      </c>
      <c r="N32" s="18">
        <f t="shared" ca="1" si="2"/>
        <v>0</v>
      </c>
      <c r="O32" s="18" t="s">
        <v>933</v>
      </c>
      <c r="P32" s="18" t="s">
        <v>1037</v>
      </c>
      <c r="T32" s="18" t="s">
        <v>930</v>
      </c>
      <c r="U32" s="18" t="s">
        <v>1038</v>
      </c>
      <c r="X32" s="18" t="s">
        <v>1012</v>
      </c>
      <c r="AA32" s="18" t="s">
        <v>956</v>
      </c>
      <c r="AB32" s="18" t="s">
        <v>930</v>
      </c>
      <c r="AJ32" s="3" t="str">
        <f t="shared" ca="1" si="5"/>
        <v>ふくろに　あめが　0こ　はいって　います。みんなで　0こ　たべました。あめは、なんこ　のこって　いますか。</v>
      </c>
    </row>
    <row r="33" spans="1:36" s="18" customFormat="1" ht="42.75">
      <c r="A33" s="18" t="s">
        <v>928</v>
      </c>
      <c r="B33" s="18">
        <v>31</v>
      </c>
      <c r="C33" s="18">
        <f t="shared" ca="1" si="0"/>
        <v>0.4059988683131811</v>
      </c>
      <c r="D33" s="18">
        <f t="shared" ca="1" si="4"/>
        <v>17</v>
      </c>
      <c r="E33" s="18" t="s">
        <v>3879</v>
      </c>
      <c r="F33" s="18">
        <f t="shared" ca="1" si="1"/>
        <v>0</v>
      </c>
      <c r="G33" s="18" t="str">
        <f ca="1">IF(MOD(F33,10)=0,"ぴき",IF(MOD(F33,10)=1,"ぴき",IF(MOD(F33,10)=6,"ぴき",IF(MOD(F33,10)=3,"びき","ひき"))))</f>
        <v>ぴき</v>
      </c>
      <c r="H33" s="18" t="s">
        <v>1039</v>
      </c>
      <c r="K33" s="18" t="s">
        <v>356</v>
      </c>
      <c r="L33" s="18" t="s">
        <v>930</v>
      </c>
      <c r="M33" s="18" t="s">
        <v>3763</v>
      </c>
      <c r="N33" s="18">
        <f t="shared" ca="1" si="2"/>
        <v>0</v>
      </c>
      <c r="O33" s="18" t="str">
        <f ca="1">IF(MOD(N33,10)=0,"ぴき",IF(MOD(N33,10)=1,"ぴき",IF(MOD(N33,10)=6,"ぴき",IF(MOD(N33,10)=3,"びき","ひき"))))</f>
        <v>ぴき</v>
      </c>
      <c r="P33" s="18" t="s">
        <v>1040</v>
      </c>
      <c r="T33" s="18" t="s">
        <v>930</v>
      </c>
      <c r="U33" s="18" t="s">
        <v>242</v>
      </c>
      <c r="X33" s="18" t="s">
        <v>971</v>
      </c>
      <c r="AA33" s="18" t="s">
        <v>938</v>
      </c>
      <c r="AB33" s="18" t="s">
        <v>930</v>
      </c>
      <c r="AJ33" s="3" t="str">
        <f t="shared" ca="1" si="5"/>
        <v>かぶとむしを　0ぴき　つかまえ　ました。おとうとに　0ぴき　あげました。かぶとむしは、なんびき　のこっていますか。</v>
      </c>
    </row>
    <row r="34" spans="1:36" s="18" customFormat="1" ht="42.75">
      <c r="A34" s="18" t="s">
        <v>928</v>
      </c>
      <c r="B34" s="18">
        <v>32</v>
      </c>
      <c r="C34" s="18">
        <f t="shared" ca="1" si="0"/>
        <v>0.84841454314084042</v>
      </c>
      <c r="D34" s="18">
        <f t="shared" ca="1" si="4"/>
        <v>5</v>
      </c>
      <c r="E34" s="18" t="s">
        <v>2816</v>
      </c>
      <c r="F34" s="18">
        <f t="shared" ca="1" si="1"/>
        <v>6</v>
      </c>
      <c r="G34" s="18" t="s">
        <v>1041</v>
      </c>
      <c r="H34" s="18" t="s">
        <v>3455</v>
      </c>
      <c r="K34" s="18" t="s">
        <v>55</v>
      </c>
      <c r="L34" s="18" t="s">
        <v>930</v>
      </c>
      <c r="N34" s="18">
        <f t="shared" ca="1" si="2"/>
        <v>2</v>
      </c>
      <c r="O34" s="18" t="s">
        <v>1041</v>
      </c>
      <c r="P34" s="18" t="s">
        <v>121</v>
      </c>
      <c r="T34" s="18" t="s">
        <v>930</v>
      </c>
      <c r="U34" s="18" t="s">
        <v>1042</v>
      </c>
      <c r="X34" s="18" t="s">
        <v>1043</v>
      </c>
      <c r="AA34" s="18" t="s">
        <v>1044</v>
      </c>
      <c r="AB34" s="18" t="s">
        <v>930</v>
      </c>
      <c r="AJ34" s="3" t="str">
        <f t="shared" ca="1" si="5"/>
        <v>ぜんぶで　6だんの　かいだんが　あります。2だん　のぼりました。あと、なんだん　のぼると　うえに　つきますか。</v>
      </c>
    </row>
    <row r="35" spans="1:36" s="18" customFormat="1" ht="42.75">
      <c r="A35" s="18" t="s">
        <v>928</v>
      </c>
      <c r="B35" s="18">
        <v>33</v>
      </c>
      <c r="C35" s="18">
        <f t="shared" ca="1" si="0"/>
        <v>0.21820474729835615</v>
      </c>
      <c r="D35" s="18">
        <f t="shared" ca="1" si="4"/>
        <v>25</v>
      </c>
      <c r="E35" s="18" t="s">
        <v>2816</v>
      </c>
      <c r="F35" s="18">
        <f t="shared" ca="1" si="1"/>
        <v>0</v>
      </c>
      <c r="G35" s="18" t="s">
        <v>1045</v>
      </c>
      <c r="H35" s="18" t="s">
        <v>1046</v>
      </c>
      <c r="K35" s="18" t="s">
        <v>55</v>
      </c>
      <c r="L35" s="18" t="s">
        <v>930</v>
      </c>
      <c r="M35" s="18" t="s">
        <v>3880</v>
      </c>
      <c r="N35" s="18">
        <f t="shared" ca="1" si="2"/>
        <v>0</v>
      </c>
      <c r="O35" s="18" t="s">
        <v>1045</v>
      </c>
      <c r="P35" s="18" t="s">
        <v>1047</v>
      </c>
      <c r="T35" s="18" t="s">
        <v>930</v>
      </c>
      <c r="U35" s="18" t="s">
        <v>1048</v>
      </c>
      <c r="X35" s="18" t="s">
        <v>1049</v>
      </c>
      <c r="AA35" s="18" t="s">
        <v>1050</v>
      </c>
      <c r="AB35" s="18" t="s">
        <v>930</v>
      </c>
      <c r="AJ35" s="3" t="str">
        <f t="shared" ca="1" si="5"/>
        <v>ぜんぶで　0ページの　ほんが　あります。きのう　までに　0ページ　よみました。あと　なんページよむと　おわりますか。</v>
      </c>
    </row>
    <row r="36" spans="1:36" s="18" customFormat="1" ht="42.75">
      <c r="A36" s="18" t="s">
        <v>928</v>
      </c>
      <c r="B36" s="18">
        <v>34</v>
      </c>
      <c r="C36" s="18">
        <f t="shared" ca="1" si="0"/>
        <v>0.13572845788294929</v>
      </c>
      <c r="D36" s="18">
        <f t="shared" ca="1" si="4"/>
        <v>32</v>
      </c>
      <c r="E36" s="18" t="s">
        <v>3881</v>
      </c>
      <c r="F36" s="18">
        <f t="shared" ca="1" si="1"/>
        <v>0</v>
      </c>
      <c r="G36" s="18" t="str">
        <f ca="1">IF(MOD(F36,10)=0,"ぽん",IF(MOD(F36,10)=1,"ぽん",IF(MOD(F36,10)=6,"ぽん",IF(MOD(F36,10)=3,"ぼん","ほん"))))</f>
        <v>ぽん</v>
      </c>
      <c r="H36" s="18" t="s">
        <v>1051</v>
      </c>
      <c r="L36" s="18" t="s">
        <v>930</v>
      </c>
      <c r="M36" s="18" t="s">
        <v>3882</v>
      </c>
      <c r="N36" s="18">
        <f t="shared" ca="1" si="2"/>
        <v>0</v>
      </c>
      <c r="O36" s="18" t="str">
        <f ca="1">IF(MOD(N36,10)=0,"ぽん",IF(MOD(N36,10)=1,"ぽん",IF(MOD(N36,10)=6,"ぽん",IF(MOD(N36,10)=3,"ぼん","ほん"))))</f>
        <v>ぽん</v>
      </c>
      <c r="P36" s="18" t="s">
        <v>1052</v>
      </c>
      <c r="T36" s="18" t="s">
        <v>930</v>
      </c>
      <c r="U36" s="18" t="s">
        <v>1053</v>
      </c>
      <c r="X36" s="18" t="s">
        <v>1054</v>
      </c>
      <c r="AA36" s="18" t="s">
        <v>1055</v>
      </c>
      <c r="AB36" s="18" t="s">
        <v>930</v>
      </c>
      <c r="AJ36" s="3" t="str">
        <f t="shared" ca="1" si="5"/>
        <v>かびんに　はなが　0ぽん　ありました。しおれて　きたので　0ぽん　すてました。かびんには、なんぼんの　はなが　ありますか。</v>
      </c>
    </row>
    <row r="37" spans="1:36" s="18" customFormat="1" ht="42.75">
      <c r="A37" s="18" t="s">
        <v>928</v>
      </c>
      <c r="B37" s="18">
        <v>35</v>
      </c>
      <c r="C37" s="18">
        <f t="shared" ca="1" si="0"/>
        <v>0.13220468057882007</v>
      </c>
      <c r="D37" s="18">
        <f t="shared" ca="1" si="4"/>
        <v>34</v>
      </c>
      <c r="E37" s="18" t="s">
        <v>1056</v>
      </c>
      <c r="H37" s="18" t="s">
        <v>3883</v>
      </c>
      <c r="I37" s="18">
        <f ca="1">IF($D37=1,VLOOKUP(1,INDIRECT(第1問問題レベル,0),2,0),IF($D37=2,VLOOKUP(2,INDIRECT(第2問問題レベル,0),2,0),IF($D37=3,VLOOKUP(3,INDIRECT(第3問問題レベル,0),2,0),IF($D37=4,VLOOKUP(4,INDIRECT(第4問問題レベル,0),2,0),IF($D37=5,VLOOKUP(5,INDIRECT(第5問問題レベル,0),2,0),IF($D37=6,VLOOKUP(6,INDIRECT(第6問問題レベル,0),2,0),0))))))</f>
        <v>0</v>
      </c>
      <c r="J37" s="18" t="s">
        <v>1057</v>
      </c>
      <c r="K37" s="18" t="s">
        <v>78</v>
      </c>
      <c r="L37" s="18" t="s">
        <v>930</v>
      </c>
      <c r="M37" s="18" t="s">
        <v>3884</v>
      </c>
      <c r="N37" s="18">
        <f t="shared" ca="1" si="2"/>
        <v>0</v>
      </c>
      <c r="O37" s="18" t="s">
        <v>1057</v>
      </c>
      <c r="P37" s="18" t="s">
        <v>77</v>
      </c>
      <c r="T37" s="18" t="s">
        <v>930</v>
      </c>
      <c r="U37" s="18" t="s">
        <v>1058</v>
      </c>
      <c r="X37" s="18" t="s">
        <v>952</v>
      </c>
      <c r="AA37" s="18" t="s">
        <v>953</v>
      </c>
      <c r="AB37" s="18" t="s">
        <v>930</v>
      </c>
      <c r="AJ37" s="3" t="str">
        <f t="shared" ca="1" si="5"/>
        <v>きょうの　しゅくだいは、けいさん　もんだい　0もん　です。いま　0もん　おわりました。あと　なんもん　のこって　いますか。</v>
      </c>
    </row>
    <row r="38" spans="1:36" s="18" customFormat="1" ht="42.75">
      <c r="A38" s="18" t="s">
        <v>928</v>
      </c>
      <c r="B38" s="18">
        <v>36</v>
      </c>
      <c r="C38" s="18">
        <f t="shared" ca="1" si="0"/>
        <v>0.15679069954107827</v>
      </c>
      <c r="D38" s="18">
        <f t="shared" ca="1" si="4"/>
        <v>29</v>
      </c>
      <c r="E38" s="18" t="s">
        <v>3885</v>
      </c>
      <c r="F38" s="18">
        <f t="shared" ca="1" si="1"/>
        <v>0</v>
      </c>
      <c r="G38" s="18" t="s">
        <v>1059</v>
      </c>
      <c r="H38" s="18" t="s">
        <v>55</v>
      </c>
      <c r="L38" s="18" t="s">
        <v>930</v>
      </c>
      <c r="M38" s="18" t="s">
        <v>3716</v>
      </c>
      <c r="N38" s="18">
        <f t="shared" ca="1" si="2"/>
        <v>0</v>
      </c>
      <c r="O38" s="18" t="s">
        <v>1060</v>
      </c>
      <c r="P38" s="18" t="s">
        <v>1061</v>
      </c>
      <c r="S38" s="18" t="s">
        <v>3456</v>
      </c>
      <c r="T38" s="18" t="s">
        <v>930</v>
      </c>
      <c r="U38" s="18" t="s">
        <v>1062</v>
      </c>
      <c r="X38" s="18" t="s">
        <v>1063</v>
      </c>
      <c r="AA38" s="18" t="s">
        <v>1064</v>
      </c>
      <c r="AB38" s="18" t="s">
        <v>930</v>
      </c>
      <c r="AJ38" s="3" t="str">
        <f t="shared" ca="1" si="5"/>
        <v>つくえに　ほんが　0さつ　あります。さっき　0さつ　かたづけました。あと　なんさつ　のこって　いますか。</v>
      </c>
    </row>
    <row r="39" spans="1:36" s="18" customFormat="1" ht="42.75">
      <c r="A39" s="18" t="s">
        <v>928</v>
      </c>
      <c r="B39" s="18">
        <v>37</v>
      </c>
      <c r="C39" s="18">
        <f t="shared" ca="1" si="0"/>
        <v>0.27795650674908146</v>
      </c>
      <c r="D39" s="18">
        <f t="shared" ca="1" si="4"/>
        <v>23</v>
      </c>
      <c r="E39" s="18" t="s">
        <v>3886</v>
      </c>
      <c r="F39" s="18">
        <f t="shared" ca="1" si="1"/>
        <v>0</v>
      </c>
      <c r="G39" s="18" t="s">
        <v>1065</v>
      </c>
      <c r="H39" s="18" t="s">
        <v>66</v>
      </c>
      <c r="L39" s="18" t="s">
        <v>930</v>
      </c>
      <c r="M39" s="18" t="s">
        <v>3887</v>
      </c>
      <c r="N39" s="18">
        <f t="shared" ca="1" si="2"/>
        <v>0</v>
      </c>
      <c r="O39" s="18" t="s">
        <v>933</v>
      </c>
      <c r="P39" s="18" t="s">
        <v>1066</v>
      </c>
      <c r="S39" s="18" t="s">
        <v>368</v>
      </c>
      <c r="T39" s="18" t="s">
        <v>930</v>
      </c>
      <c r="U39" s="18" t="s">
        <v>1067</v>
      </c>
      <c r="X39" s="18" t="s">
        <v>1068</v>
      </c>
      <c r="AA39" s="18" t="s">
        <v>1069</v>
      </c>
      <c r="AB39" s="18" t="s">
        <v>930</v>
      </c>
      <c r="AJ39" s="3" t="str">
        <f t="shared" ca="1" si="5"/>
        <v>くりの　きに　くりが　0こ　できました。きを　ゆすると　0こ　おちて　きました。くりの　きには、なんこの　くりが　ついていますか。</v>
      </c>
    </row>
    <row r="40" spans="1:36" s="18" customFormat="1" ht="57">
      <c r="A40" s="18" t="s">
        <v>928</v>
      </c>
      <c r="B40" s="18">
        <v>38</v>
      </c>
      <c r="C40" s="18">
        <f t="shared" ca="1" si="0"/>
        <v>0.19717172409209471</v>
      </c>
      <c r="D40" s="18">
        <f t="shared" ca="1" si="4"/>
        <v>27</v>
      </c>
      <c r="E40" s="18" t="s">
        <v>274</v>
      </c>
      <c r="F40" s="18">
        <f t="shared" ca="1" si="1"/>
        <v>0</v>
      </c>
      <c r="G40" s="18" t="s">
        <v>933</v>
      </c>
      <c r="H40" s="18" t="s">
        <v>55</v>
      </c>
      <c r="L40" s="18" t="s">
        <v>930</v>
      </c>
      <c r="N40" s="18">
        <f t="shared" ca="1" si="2"/>
        <v>0</v>
      </c>
      <c r="O40" s="18" t="s">
        <v>933</v>
      </c>
      <c r="P40" s="18" t="s">
        <v>3457</v>
      </c>
      <c r="S40" s="18" t="s">
        <v>3458</v>
      </c>
      <c r="T40" s="18" t="s">
        <v>930</v>
      </c>
      <c r="U40" s="18" t="s">
        <v>3459</v>
      </c>
      <c r="X40" s="18" t="s">
        <v>1070</v>
      </c>
      <c r="AA40" s="18" t="s">
        <v>1071</v>
      </c>
      <c r="AB40" s="18" t="s">
        <v>930</v>
      </c>
      <c r="AJ40" s="3" t="str">
        <f t="shared" ca="1" si="5"/>
        <v>おもちゃが　0こ　あります。0この　おもちゃが　こわれたのでしゅうりに　だしました。のこっている　おもちゃは、なんこ　ですか。</v>
      </c>
    </row>
    <row r="41" spans="1:36" s="18" customFormat="1" ht="42.75">
      <c r="A41" s="18" t="s">
        <v>928</v>
      </c>
      <c r="B41" s="18">
        <v>39</v>
      </c>
      <c r="C41" s="18">
        <f t="shared" ca="1" si="0"/>
        <v>0.37303371441379096</v>
      </c>
      <c r="D41" s="18">
        <f t="shared" ca="1" si="4"/>
        <v>21</v>
      </c>
      <c r="E41" s="18" t="s">
        <v>3888</v>
      </c>
      <c r="F41" s="18">
        <f t="shared" ca="1" si="1"/>
        <v>0</v>
      </c>
      <c r="G41" s="18" t="s">
        <v>1072</v>
      </c>
      <c r="H41" s="18" t="s">
        <v>1073</v>
      </c>
      <c r="L41" s="18" t="s">
        <v>930</v>
      </c>
      <c r="M41" s="18" t="s">
        <v>3889</v>
      </c>
      <c r="N41" s="18">
        <f t="shared" ca="1" si="2"/>
        <v>0</v>
      </c>
      <c r="O41" s="18" t="s">
        <v>929</v>
      </c>
      <c r="P41" s="18" t="s">
        <v>1075</v>
      </c>
      <c r="S41" s="18" t="s">
        <v>714</v>
      </c>
      <c r="T41" s="18" t="s">
        <v>930</v>
      </c>
      <c r="U41" s="18" t="s">
        <v>1078</v>
      </c>
      <c r="X41" s="18" t="s">
        <v>1076</v>
      </c>
      <c r="AA41" s="18" t="s">
        <v>1077</v>
      </c>
      <c r="AB41" s="18" t="s">
        <v>930</v>
      </c>
      <c r="AJ41" s="3" t="str">
        <f t="shared" ca="1" si="5"/>
        <v>いけに　みずどりが　0わ　およいで　います。みずの　なかに　0わ　もぐって　しまいました。およいでいる　みずどりは、なんわ　ですか。</v>
      </c>
    </row>
    <row r="42" spans="1:36" s="18" customFormat="1">
      <c r="AJ42" s="3"/>
    </row>
    <row r="43" spans="1:36" s="18" customFormat="1" ht="57">
      <c r="A43" s="18" t="s">
        <v>586</v>
      </c>
      <c r="B43" s="18">
        <v>1</v>
      </c>
      <c r="C43" s="18">
        <f t="shared" ca="1" si="0"/>
        <v>0.97620349760460379</v>
      </c>
      <c r="D43" s="18">
        <f ca="1">RANK(C43,C$43:C$49)</f>
        <v>1</v>
      </c>
      <c r="E43" s="18" t="s">
        <v>1079</v>
      </c>
      <c r="H43" s="18" t="s">
        <v>3712</v>
      </c>
      <c r="I43" s="18">
        <f ca="1">IF($D43=1,VLOOKUP(1,INDIRECT(第1問問題レベル,0),2,0),IF($D43=2,VLOOKUP(2,INDIRECT(第2問問題レベル,0),2,0),IF($D43=3,VLOOKUP(3,INDIRECT(第3問問題レベル,0),2,0),IF($D43=4,VLOOKUP(4,INDIRECT(第4問問題レベル,0),2,0),IF($D43=5,VLOOKUP(5,INDIRECT(第5問問題レベル,0),2,0),IF($D43=6,VLOOKUP(6,INDIRECT(第6問問題レベル,0),2,0),0))))))</f>
        <v>19</v>
      </c>
      <c r="J43" s="18" t="s">
        <v>342</v>
      </c>
      <c r="K43" s="18" t="s">
        <v>379</v>
      </c>
      <c r="L43" s="18" t="s">
        <v>814</v>
      </c>
      <c r="M43" s="18" t="s">
        <v>79</v>
      </c>
      <c r="P43" s="18" t="s">
        <v>3890</v>
      </c>
      <c r="Q43" s="18">
        <f ca="1">IF($D43=1,VLOOKUP(1,INDIRECT(第1問問題レベル,0),3,0),IF($D43=2,VLOOKUP(2,INDIRECT(第2問問題レベル,0),3,0),IF($D43=3,VLOOKUP(3,INDIRECT(第3問問題レベル,0),3,0),IF($D43=4,VLOOKUP(4,INDIRECT(第4問問題レベル,0),3,0),IF($D43=5,VLOOKUP(5,INDIRECT(第5問問題レベル,0),3,0),IF($D43=6,VLOOKUP(6,INDIRECT(第6問問題レベル,0),3,0),0))))))</f>
        <v>1</v>
      </c>
      <c r="R43" s="18" t="s">
        <v>342</v>
      </c>
      <c r="S43" s="18" t="s">
        <v>98</v>
      </c>
      <c r="T43" s="18" t="s">
        <v>814</v>
      </c>
      <c r="U43" s="18" t="s">
        <v>1080</v>
      </c>
      <c r="X43" s="18" t="s">
        <v>528</v>
      </c>
      <c r="AA43" s="18" t="s">
        <v>1081</v>
      </c>
      <c r="AB43" s="18" t="s">
        <v>814</v>
      </c>
      <c r="AJ43" s="3" t="str">
        <f t="shared" ca="1" si="5"/>
        <v>おかあさんは、あめを　19こ　もっていました。こどもがおかあさんに　あめを　1こ　もらいました。おかさんは、あめをなんこ　もって　いますか。</v>
      </c>
    </row>
    <row r="44" spans="1:36" s="18" customFormat="1" ht="42.75">
      <c r="A44" s="18" t="s">
        <v>586</v>
      </c>
      <c r="B44" s="18">
        <v>2</v>
      </c>
      <c r="C44" s="18">
        <f t="shared" ca="1" si="0"/>
        <v>7.241805999727835E-2</v>
      </c>
      <c r="D44" s="18">
        <f t="shared" ref="D44:D49" ca="1" si="6">RANK(C44,C$43:C$49)</f>
        <v>7</v>
      </c>
      <c r="E44" s="18" t="s">
        <v>708</v>
      </c>
      <c r="H44" s="18" t="s">
        <v>3891</v>
      </c>
      <c r="I44" s="18">
        <f ca="1">IF($D44=1,VLOOKUP(1,INDIRECT(第1問問題レベル,0),2,0),IF($D44=2,VLOOKUP(2,INDIRECT(第2問問題レベル,0),2,0),IF($D44=3,VLOOKUP(3,INDIRECT(第3問問題レベル,0),2,0),IF($D44=4,VLOOKUP(4,INDIRECT(第4問問題レベル,0),2,0),IF($D44=5,VLOOKUP(5,INDIRECT(第5問問題レベル,0),2,0),IF($D44=6,VLOOKUP(6,INDIRECT(第6問問題レベル,0),2,0),0))))))</f>
        <v>0</v>
      </c>
      <c r="J44" s="18" t="s">
        <v>342</v>
      </c>
      <c r="K44" s="18" t="s">
        <v>484</v>
      </c>
      <c r="L44" s="18" t="s">
        <v>814</v>
      </c>
      <c r="M44" s="18" t="s">
        <v>3680</v>
      </c>
      <c r="N44" s="18">
        <f t="shared" ref="N44:N46" ca="1" si="7">IF($D44=1,VLOOKUP(1,INDIRECT(第1問問題レベル,0),3,0),IF($D44=2,VLOOKUP(2,INDIRECT(第2問問題レベル,0),3,0),IF($D44=3,VLOOKUP(3,INDIRECT(第3問問題レベル,0),3,0),IF($D44=4,VLOOKUP(4,INDIRECT(第4問問題レベル,0),3,0),IF($D44=5,VLOOKUP(5,INDIRECT(第5問問題レベル,0),3,0),IF($D44=6,VLOOKUP(6,INDIRECT(第6問問題レベル,0),3,0),0))))))</f>
        <v>0</v>
      </c>
      <c r="O44" s="18" t="s">
        <v>342</v>
      </c>
      <c r="P44" s="18" t="s">
        <v>117</v>
      </c>
      <c r="T44" s="18" t="s">
        <v>814</v>
      </c>
      <c r="U44" s="18" t="s">
        <v>1082</v>
      </c>
      <c r="X44" s="18" t="s">
        <v>351</v>
      </c>
      <c r="AA44" s="18" t="s">
        <v>488</v>
      </c>
      <c r="AB44" s="18" t="s">
        <v>814</v>
      </c>
      <c r="AJ44" s="3" t="str">
        <f t="shared" ca="1" si="5"/>
        <v>おみせで　すいかを　0こ　うって　いました。おきゃくさんが　0こ　かいました。いま　すいかは、なんこ　うっていますか。</v>
      </c>
    </row>
    <row r="45" spans="1:36" s="18" customFormat="1" ht="42.75">
      <c r="A45" s="18" t="s">
        <v>586</v>
      </c>
      <c r="B45" s="18">
        <v>3</v>
      </c>
      <c r="C45" s="18">
        <f t="shared" ca="1" si="0"/>
        <v>0.79585573065631832</v>
      </c>
      <c r="D45" s="18">
        <f t="shared" ca="1" si="6"/>
        <v>2</v>
      </c>
      <c r="E45" s="18" t="s">
        <v>1016</v>
      </c>
      <c r="H45" s="18" t="s">
        <v>3892</v>
      </c>
      <c r="I45" s="18">
        <f ca="1">IF($D45=1,VLOOKUP(1,INDIRECT(第1問問題レベル,0),2,0),IF($D45=2,VLOOKUP(2,INDIRECT(第2問問題レベル,0),2,0),IF($D45=3,VLOOKUP(3,INDIRECT(第3問問題レベル,0),2,0),IF($D45=4,VLOOKUP(4,INDIRECT(第4問問題レベル,0),2,0),IF($D45=5,VLOOKUP(5,INDIRECT(第5問問題レベル,0),2,0),IF($D45=6,VLOOKUP(6,INDIRECT(第6問問題レベル,0),2,0),0))))))</f>
        <v>12</v>
      </c>
      <c r="J45" s="18" t="str">
        <f ca="1">IF(MOD(I45,10)=0,"ぽん",IF(MOD(I45,10)=1,"ぽん",IF(MOD(I45,10)=6,"ぽん",IF(MOD(I45,10)=3,"ぼん","ほん"))))</f>
        <v>ほん</v>
      </c>
      <c r="K45" s="18" t="s">
        <v>31</v>
      </c>
      <c r="L45" s="18" t="s">
        <v>814</v>
      </c>
      <c r="M45" s="18" t="s">
        <v>3893</v>
      </c>
      <c r="N45" s="18">
        <f t="shared" ca="1" si="7"/>
        <v>7</v>
      </c>
      <c r="O45" s="18" t="str">
        <f ca="1">IF(MOD(N45,10)=0,"ぽん",IF(MOD(N45,10)=1,"ぽん",IF(MOD(N45,10)=6,"ぽん",IF(MOD(N45,10)=3,"ぼん","ほん"))))</f>
        <v>ほん</v>
      </c>
      <c r="P45" s="18" t="s">
        <v>2726</v>
      </c>
      <c r="T45" s="18" t="s">
        <v>814</v>
      </c>
      <c r="U45" s="18" t="s">
        <v>240</v>
      </c>
      <c r="X45" s="18" t="s">
        <v>1083</v>
      </c>
      <c r="AA45" s="18" t="s">
        <v>1084</v>
      </c>
      <c r="AB45" s="18" t="s">
        <v>814</v>
      </c>
      <c r="AJ45" s="3" t="str">
        <f t="shared" ca="1" si="5"/>
        <v>れいぞうこに　ジュースが　12ほん　ありました。3にんの　こどもが　7ほん　のんで　しまいました。れいぞうこには、ジュースが　なんぼん　ありますか。</v>
      </c>
    </row>
    <row r="46" spans="1:36" s="18" customFormat="1" ht="42.75">
      <c r="A46" s="18" t="s">
        <v>586</v>
      </c>
      <c r="B46" s="18">
        <v>4</v>
      </c>
      <c r="C46" s="18">
        <f t="shared" ca="1" si="0"/>
        <v>0.42110064018172988</v>
      </c>
      <c r="D46" s="18">
        <f t="shared" ca="1" si="6"/>
        <v>5</v>
      </c>
      <c r="E46" s="18" t="s">
        <v>1085</v>
      </c>
      <c r="H46" s="18" t="s">
        <v>3894</v>
      </c>
      <c r="I46" s="18">
        <f ca="1">IF($D46=1,VLOOKUP(1,INDIRECT(第1問問題レベル,0),2,0),IF($D46=2,VLOOKUP(2,INDIRECT(第2問問題レベル,0),2,0),IF($D46=3,VLOOKUP(3,INDIRECT(第3問問題レベル,0),2,0),IF($D46=4,VLOOKUP(4,INDIRECT(第4問問題レベル,0),2,0),IF($D46=5,VLOOKUP(5,INDIRECT(第5問問題レベル,0),2,0),IF($D46=6,VLOOKUP(6,INDIRECT(第6問問題レベル,0),2,0),0))))))</f>
        <v>6</v>
      </c>
      <c r="J46" s="18" t="s">
        <v>342</v>
      </c>
      <c r="K46" s="18" t="s">
        <v>31</v>
      </c>
      <c r="L46" s="18" t="s">
        <v>814</v>
      </c>
      <c r="M46" s="18" t="s">
        <v>3895</v>
      </c>
      <c r="N46" s="18">
        <f t="shared" ca="1" si="7"/>
        <v>2</v>
      </c>
      <c r="O46" s="18" t="s">
        <v>342</v>
      </c>
      <c r="P46" s="18" t="s">
        <v>1086</v>
      </c>
      <c r="T46" s="18" t="s">
        <v>814</v>
      </c>
      <c r="U46" s="18" t="s">
        <v>1085</v>
      </c>
      <c r="X46" s="18" t="s">
        <v>1070</v>
      </c>
      <c r="AA46" s="18" t="s">
        <v>1087</v>
      </c>
      <c r="AB46" s="18" t="s">
        <v>814</v>
      </c>
      <c r="AJ46" s="3" t="str">
        <f t="shared" ca="1" si="5"/>
        <v>こわれた　おもちゃが　6こ　ありました。おじさんが　2こ　しゅうりしました。こわれた　おもちゃは、いくつに　なりましたか。</v>
      </c>
    </row>
    <row r="47" spans="1:36" s="18" customFormat="1" ht="42.75">
      <c r="A47" s="18" t="s">
        <v>586</v>
      </c>
      <c r="B47" s="18">
        <v>5</v>
      </c>
      <c r="C47" s="18">
        <f t="shared" ca="1" si="0"/>
        <v>0.29830808616565474</v>
      </c>
      <c r="D47" s="18">
        <f t="shared" ca="1" si="6"/>
        <v>6</v>
      </c>
      <c r="E47" s="18" t="s">
        <v>3896</v>
      </c>
      <c r="F47" s="18">
        <f t="shared" ref="F47" ca="1" si="8">IF($D47=1,VLOOKUP(1,INDIRECT(第1問問題レベル,0),2,0),IF($D47=2,VLOOKUP(2,INDIRECT(第2問問題レベル,0),2,0),IF($D47=3,VLOOKUP(3,INDIRECT(第3問問題レベル,0),2,0),IF($D47=4,VLOOKUP(4,INDIRECT(第4問問題レベル,0),2,0),IF($D47=5,VLOOKUP(5,INDIRECT(第5問問題レベル,0),2,0),IF($D47=6,VLOOKUP(6,INDIRECT(第6問問題レベル,0),2,0),0))))))</f>
        <v>8</v>
      </c>
      <c r="G47" s="18" t="str">
        <f ca="1">IF(MOD(F47,10)=0,"ぴき",IF(MOD(F47,10)=1,"ぴき",IF(MOD(F47,10)=6,"ぴき",IF(MOD(F47,10)=3,"びき","ひき"))))</f>
        <v>ひき</v>
      </c>
      <c r="H47" s="18" t="s">
        <v>710</v>
      </c>
      <c r="L47" s="18" t="s">
        <v>814</v>
      </c>
      <c r="M47" s="18" t="s">
        <v>3897</v>
      </c>
      <c r="N47" s="18">
        <f ca="1">IF($D47=1,VLOOKUP(1,INDIRECT(第1問問題レベル,0),3,0),IF($D47=2,VLOOKUP(2,INDIRECT(第2問問題レベル,0),3,0),IF($D47=3,VLOOKUP(3,INDIRECT(第3問問題レベル,0),3,0),IF($D47=4,VLOOKUP(4,INDIRECT(第4問問題レベル,0),3,0),IF($D47=5,VLOOKUP(5,INDIRECT(第5問問題レベル,0),3,0),IF($D47=6,VLOOKUP(6,INDIRECT(第6問問題レベル,0),3,0),0))))))</f>
        <v>1</v>
      </c>
      <c r="O47" s="18" t="str">
        <f ca="1">IF(MOD(N47,10)=0,"ぴき",IF(MOD(N47,10)=1,"ぴき",IF(MOD(N47,10)=6,"ぴき",IF(MOD(N47,10)=3,"びき","ひき"))))</f>
        <v>ぴき</v>
      </c>
      <c r="P47" s="18" t="s">
        <v>117</v>
      </c>
      <c r="T47" s="18" t="s">
        <v>814</v>
      </c>
      <c r="U47" s="18" t="s">
        <v>1089</v>
      </c>
      <c r="AA47" s="18" t="s">
        <v>488</v>
      </c>
      <c r="AB47" s="18" t="s">
        <v>814</v>
      </c>
      <c r="AJ47" s="3" t="str">
        <f t="shared" ca="1" si="5"/>
        <v>おみせで　きんぎょを　8ひき　うっています。みどりちゃんが　1ぴき　かいました。いまは、なんびき　うっていますか。</v>
      </c>
    </row>
    <row r="48" spans="1:36" s="18" customFormat="1" ht="42.75">
      <c r="A48" s="18" t="s">
        <v>586</v>
      </c>
      <c r="B48" s="18">
        <v>6</v>
      </c>
      <c r="C48" s="18">
        <f t="shared" ca="1" si="0"/>
        <v>0.50031924209679279</v>
      </c>
      <c r="D48" s="18">
        <f t="shared" ca="1" si="6"/>
        <v>4</v>
      </c>
      <c r="E48" s="18" t="s">
        <v>1088</v>
      </c>
      <c r="H48" s="18" t="s">
        <v>3898</v>
      </c>
      <c r="I48" s="18">
        <f ca="1">IF($D48=1,VLOOKUP(1,INDIRECT(第1問問題レベル,0),2,0),IF($D48=2,VLOOKUP(2,INDIRECT(第2問問題レベル,0),2,0),IF($D48=3,VLOOKUP(3,INDIRECT(第3問問題レベル,0),2,0),IF($D48=4,VLOOKUP(4,INDIRECT(第4問問題レベル,0),2,0),IF($D48=5,VLOOKUP(5,INDIRECT(第5問問題レベル,0),2,0),IF($D48=6,VLOOKUP(6,INDIRECT(第6問問題レベル,0),2,0),0))))))</f>
        <v>8</v>
      </c>
      <c r="J48" s="18" t="s">
        <v>24</v>
      </c>
      <c r="K48" s="18" t="s">
        <v>379</v>
      </c>
      <c r="L48" s="18" t="s">
        <v>814</v>
      </c>
      <c r="M48" s="18" t="s">
        <v>646</v>
      </c>
      <c r="P48" s="18" t="s">
        <v>3899</v>
      </c>
      <c r="Q48" s="18">
        <f ca="1">IF($D48=1,VLOOKUP(1,INDIRECT(第1問問題レベル,0),3,0),IF($D48=2,VLOOKUP(2,INDIRECT(第2問問題レベル,0),3,0),IF($D48=3,VLOOKUP(3,INDIRECT(第3問問題レベル,0),3,0),IF($D48=4,VLOOKUP(4,INDIRECT(第4問問題レベル,0),3,0),IF($D48=5,VLOOKUP(5,INDIRECT(第5問問題レベル,0),3,0),IF($D48=6,VLOOKUP(6,INDIRECT(第6問問題レベル,0),3,0),0))))))</f>
        <v>4</v>
      </c>
      <c r="R48" s="18" t="s">
        <v>24</v>
      </c>
      <c r="S48" s="18" t="s">
        <v>98</v>
      </c>
      <c r="T48" s="18" t="s">
        <v>814</v>
      </c>
      <c r="U48" s="18" t="s">
        <v>3460</v>
      </c>
      <c r="X48" s="18" t="s">
        <v>3461</v>
      </c>
      <c r="AA48" s="18" t="s">
        <v>3462</v>
      </c>
      <c r="AB48" s="18" t="s">
        <v>814</v>
      </c>
      <c r="AJ48" s="3" t="str">
        <f t="shared" ca="1" si="5"/>
        <v>せんせいは、いろがみを　8まい　もっていました。5にんの　こどもが　せんせいに　いろがみを　4まい　もらいました。せんせいが　もっている　いろがみは　なんまいですか。</v>
      </c>
    </row>
    <row r="49" spans="1:36" s="18" customFormat="1" ht="42.75">
      <c r="A49" s="18" t="s">
        <v>586</v>
      </c>
      <c r="B49" s="18">
        <v>7</v>
      </c>
      <c r="C49" s="18">
        <f t="shared" ca="1" si="0"/>
        <v>0.52862441708625851</v>
      </c>
      <c r="D49" s="18">
        <f t="shared" ca="1" si="6"/>
        <v>3</v>
      </c>
      <c r="E49" s="18" t="s">
        <v>890</v>
      </c>
      <c r="H49" s="18" t="s">
        <v>1094</v>
      </c>
      <c r="I49" s="18">
        <f ca="1">IF($D49=1,VLOOKUP(1,INDIRECT(第1問問題レベル,0),2,0),IF($D49=2,VLOOKUP(2,INDIRECT(第2問問題レベル,0),2,0),IF($D49=3,VLOOKUP(3,INDIRECT(第3問問題レベル,0),2,0),IF($D49=4,VLOOKUP(4,INDIRECT(第4問問題レベル,0),2,0),IF($D49=5,VLOOKUP(5,INDIRECT(第5問問題レベル,0),2,0),IF($D49=6,VLOOKUP(6,INDIRECT(第6問問題レベル,0),2,0),0))))))</f>
        <v>9</v>
      </c>
      <c r="J49" s="18" t="s">
        <v>342</v>
      </c>
      <c r="K49" s="18" t="s">
        <v>1090</v>
      </c>
      <c r="L49" s="18" t="s">
        <v>814</v>
      </c>
      <c r="M49" s="18" t="s">
        <v>3463</v>
      </c>
      <c r="P49" s="18" t="s">
        <v>1093</v>
      </c>
      <c r="S49" s="18" t="s">
        <v>1094</v>
      </c>
      <c r="T49" s="18" t="s">
        <v>814</v>
      </c>
      <c r="V49" s="18">
        <f ca="1">IF($D49=1,VLOOKUP(1,INDIRECT(第1問問題レベル,0),3,0),IF($D49=2,VLOOKUP(2,INDIRECT(第2問問題レベル,0),3,0),IF($D49=3,VLOOKUP(3,INDIRECT(第3問問題レベル,0),3,0),IF($D49=4,VLOOKUP(4,INDIRECT(第4問問題レベル,0),3,0),IF($D49=5,VLOOKUP(5,INDIRECT(第5問問題レベル,0),3,0),IF($D49=6,VLOOKUP(6,INDIRECT(第6問問題レベル,0),3,0),0))))))</f>
        <v>3</v>
      </c>
      <c r="W49" s="18" t="s">
        <v>342</v>
      </c>
      <c r="X49" s="18" t="s">
        <v>98</v>
      </c>
      <c r="AB49" s="18" t="s">
        <v>814</v>
      </c>
      <c r="AC49" s="18" t="s">
        <v>1091</v>
      </c>
      <c r="AF49" s="18" t="s">
        <v>1092</v>
      </c>
      <c r="AI49" s="18" t="s">
        <v>1087</v>
      </c>
      <c r="AJ49" s="3" t="str">
        <f t="shared" ca="1" si="5"/>
        <v>ももたろうは、きびだんごを　9こもって　いました。きじは、ももたろうにきびだんごを　3こ　もらいました。ももたろうの　きびだんごは、いくつに　なりましたか。</v>
      </c>
    </row>
    <row r="50" spans="1:36" s="18" customFormat="1">
      <c r="AJ50" s="3" t="str">
        <f t="shared" si="5"/>
        <v/>
      </c>
    </row>
    <row r="51" spans="1:36" s="18" customFormat="1"/>
    <row r="52" spans="1:36" s="18" customFormat="1"/>
    <row r="53" spans="1:36" s="18" customFormat="1"/>
    <row r="54" spans="1:36" s="18" customFormat="1"/>
    <row r="55" spans="1:36" s="18" customFormat="1"/>
    <row r="56" spans="1:36" s="18" customFormat="1"/>
    <row r="57" spans="1:36" s="18" customFormat="1"/>
    <row r="58" spans="1:36" s="18" customFormat="1"/>
    <row r="59" spans="1:36" s="18" customFormat="1"/>
    <row r="60" spans="1:36" s="18" customFormat="1"/>
    <row r="61" spans="1:36" s="18" customFormat="1"/>
    <row r="62" spans="1:36" s="18" customFormat="1"/>
    <row r="63" spans="1:36" s="18" customFormat="1"/>
    <row r="64" spans="1:36"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sheetData>
  <phoneticPr fontId="1"/>
  <pageMargins left="0.25" right="0.25" top="0.75" bottom="0.75" header="0.3" footer="0.3"/>
  <pageSetup paperSize="9"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118"/>
  <sheetViews>
    <sheetView topLeftCell="A32" workbookViewId="0">
      <selection activeCell="A32" sqref="A1:XFD1048576"/>
    </sheetView>
  </sheetViews>
  <sheetFormatPr defaultColWidth="9" defaultRowHeight="14.25"/>
  <cols>
    <col min="1" max="1" width="9" style="3"/>
    <col min="2" max="2" width="3.59765625" style="3" bestFit="1" customWidth="1"/>
    <col min="3" max="3" width="12.73046875" style="3" bestFit="1" customWidth="1"/>
    <col min="4" max="4" width="3.59765625" style="3" bestFit="1" customWidth="1"/>
    <col min="5" max="5" width="9" style="3"/>
    <col min="6" max="6" width="4.1328125" style="3" bestFit="1" customWidth="1"/>
    <col min="7" max="7" width="4" style="3" customWidth="1"/>
    <col min="8" max="8" width="9" style="3"/>
    <col min="9" max="9" width="4.1328125" style="3" bestFit="1" customWidth="1"/>
    <col min="10" max="10" width="4" style="3" customWidth="1"/>
    <col min="11" max="11" width="9" style="3"/>
    <col min="12" max="12" width="2.46484375" style="3" customWidth="1"/>
    <col min="13" max="13" width="9" style="3"/>
    <col min="14" max="14" width="4.1328125" style="3" bestFit="1" customWidth="1"/>
    <col min="15" max="15" width="4" style="3" customWidth="1"/>
    <col min="16" max="16" width="9" style="3"/>
    <col min="17" max="17" width="4.1328125" style="3" bestFit="1" customWidth="1"/>
    <col min="18" max="18" width="4" style="3" customWidth="1"/>
    <col min="19" max="19" width="9" style="3"/>
    <col min="20" max="20" width="2.46484375" style="3" customWidth="1"/>
    <col min="21" max="21" width="9" style="3"/>
    <col min="22" max="22" width="4.1328125" style="3" bestFit="1" customWidth="1"/>
    <col min="23" max="23" width="4" style="3" customWidth="1"/>
    <col min="24" max="24" width="9" style="3"/>
    <col min="25" max="25" width="4" style="3" bestFit="1" customWidth="1"/>
    <col min="26" max="26" width="4" style="3" customWidth="1"/>
    <col min="27" max="27" width="9" style="3"/>
    <col min="28" max="28" width="2.46484375" style="3" customWidth="1"/>
    <col min="29" max="29" width="9" style="3"/>
    <col min="30" max="30" width="4" style="3" bestFit="1" customWidth="1"/>
    <col min="31" max="31" width="4" style="3" customWidth="1"/>
    <col min="32" max="32" width="9" style="3"/>
    <col min="33" max="33" width="4" style="3" bestFit="1" customWidth="1"/>
    <col min="34" max="34" width="4" style="3" customWidth="1"/>
    <col min="35" max="16384" width="9" style="3"/>
  </cols>
  <sheetData>
    <row r="1" spans="1:36">
      <c r="A1" s="3" t="s">
        <v>294</v>
      </c>
      <c r="D1" s="3">
        <v>1</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3" t="s">
        <v>294</v>
      </c>
    </row>
    <row r="2" spans="1:36" ht="28.5">
      <c r="A2" s="3" t="s">
        <v>3468</v>
      </c>
      <c r="B2" s="3">
        <v>1</v>
      </c>
      <c r="E2" s="18" t="s">
        <v>315</v>
      </c>
      <c r="F2" s="18" t="s">
        <v>316</v>
      </c>
      <c r="G2" s="18" t="s">
        <v>317</v>
      </c>
      <c r="H2" s="18" t="s">
        <v>318</v>
      </c>
      <c r="I2" s="18" t="s">
        <v>319</v>
      </c>
      <c r="J2" s="18" t="s">
        <v>320</v>
      </c>
      <c r="K2" s="18" t="s">
        <v>321</v>
      </c>
      <c r="L2" s="18"/>
      <c r="M2" s="18" t="s">
        <v>314</v>
      </c>
      <c r="N2" s="18" t="s">
        <v>322</v>
      </c>
      <c r="O2" s="18" t="s">
        <v>323</v>
      </c>
      <c r="P2" s="18" t="s">
        <v>324</v>
      </c>
      <c r="Q2" s="18" t="s">
        <v>326</v>
      </c>
      <c r="R2" s="18" t="s">
        <v>325</v>
      </c>
      <c r="S2" s="18" t="s">
        <v>327</v>
      </c>
      <c r="T2" s="18"/>
      <c r="U2" s="18" t="s">
        <v>328</v>
      </c>
      <c r="V2" s="18" t="s">
        <v>329</v>
      </c>
      <c r="W2" s="18" t="s">
        <v>330</v>
      </c>
      <c r="X2" s="18" t="s">
        <v>331</v>
      </c>
      <c r="Y2" s="18" t="s">
        <v>332</v>
      </c>
      <c r="Z2" s="18" t="s">
        <v>333</v>
      </c>
      <c r="AA2" s="18" t="s">
        <v>334</v>
      </c>
      <c r="AB2" s="18"/>
      <c r="AC2" s="18" t="s">
        <v>335</v>
      </c>
      <c r="AD2" s="18" t="s">
        <v>336</v>
      </c>
      <c r="AE2" s="18" t="s">
        <v>337</v>
      </c>
      <c r="AF2" s="18" t="s">
        <v>338</v>
      </c>
      <c r="AG2" s="18" t="s">
        <v>339</v>
      </c>
      <c r="AH2" s="18" t="s">
        <v>340</v>
      </c>
      <c r="AI2" s="18" t="s">
        <v>341</v>
      </c>
    </row>
    <row r="3" spans="1:36" s="18" customFormat="1" ht="42.75">
      <c r="A3" s="3" t="s">
        <v>3468</v>
      </c>
      <c r="B3" s="18">
        <v>2</v>
      </c>
      <c r="C3" s="18">
        <f t="shared" ref="C3:C42" ca="1" si="0">RAND()</f>
        <v>0.42915055435386218</v>
      </c>
      <c r="D3" s="18">
        <f ca="1">RANK(C3,C$3:C$27)</f>
        <v>18</v>
      </c>
      <c r="E3" s="18" t="s">
        <v>698</v>
      </c>
      <c r="H3" s="18" t="s">
        <v>3900</v>
      </c>
      <c r="I3" s="18">
        <f t="shared" ref="I3:I5" ca="1" si="1">IF($D3=1,VLOOKUP(1,INDIRECT(第1問問題レベル,0),2,0),IF($D3=2,VLOOKUP(2,INDIRECT(第2問問題レベル,0),2,0),IF($D3=3,VLOOKUP(3,INDIRECT(第3問問題レベル,0),2,0),IF($D3=4,VLOOKUP(4,INDIRECT(第4問問題レベル,0),2,0),IF($D3=5,VLOOKUP(5,INDIRECT(第5問問題レベル,0),2,0),IF($D3=6,VLOOKUP(6,INDIRECT(第6問問題レベル,0),2,0),0))))))</f>
        <v>0</v>
      </c>
      <c r="J3" s="18" t="str">
        <f ca="1">IF(I3=1,"にん（ひとり）",IF(I3=2,"にん（ふたり）","にん"))</f>
        <v>にん</v>
      </c>
      <c r="K3" s="18" t="s">
        <v>1513</v>
      </c>
      <c r="L3" s="28" t="s">
        <v>1510</v>
      </c>
      <c r="M3" s="18" t="s">
        <v>1514</v>
      </c>
      <c r="P3" s="18" t="s">
        <v>1515</v>
      </c>
      <c r="Q3" s="18">
        <f t="shared" ref="Q3" ca="1" si="2">IF($D3=1,VLOOKUP(1,INDIRECT(第1問問題レベル,0),3,0),IF($D3=2,VLOOKUP(2,INDIRECT(第2問問題レベル,0),3,0),IF($D3=3,VLOOKUP(3,INDIRECT(第3問問題レベル,0),3,0),IF($D3=4,VLOOKUP(4,INDIRECT(第4問問題レベル,0),3,0),IF($D3=5,VLOOKUP(5,INDIRECT(第5問問題レベル,0),3,0),IF($D3=6,VLOOKUP(6,INDIRECT(第6問問題レベル,0),3,0),0))))))</f>
        <v>0</v>
      </c>
      <c r="R3" s="18" t="str">
        <f ca="1">IF(Q3=1,"にん（ひとり）",IF(Q3=2,"にん（ふたり）","にん"))</f>
        <v>にん</v>
      </c>
      <c r="S3" s="18" t="s">
        <v>78</v>
      </c>
      <c r="T3" s="28" t="s">
        <v>1511</v>
      </c>
      <c r="U3" s="18" t="s">
        <v>1514</v>
      </c>
      <c r="X3" s="18" t="s">
        <v>1516</v>
      </c>
      <c r="AA3" s="18" t="s">
        <v>1517</v>
      </c>
      <c r="AB3" s="28" t="s">
        <v>1512</v>
      </c>
      <c r="AJ3" s="3" t="str">
        <f t="shared" ref="AJ3:AJ29" ca="1" si="3">E3&amp;F3&amp;G3&amp;H3&amp;I3&amp;J3&amp;K3&amp;M3&amp;N3&amp;O3&amp;P3&amp;Q3&amp;R3&amp;S3&amp;U3&amp;V3&amp;W3&amp;X3&amp;Y3&amp;Z3&amp;AA3&amp;AC3&amp;AD3&amp;AE3&amp;AF3&amp;AG3&amp;AH3&amp;AI3</f>
        <v>こうえんで　こどもが　　0にんあそんで　います。ぼうしを　かぶっている　こは、0にん　です。ぼうしを　かぶっていない　こは、なんにん　いますか。</v>
      </c>
    </row>
    <row r="4" spans="1:36" s="18" customFormat="1" ht="42.75">
      <c r="A4" s="3" t="s">
        <v>3468</v>
      </c>
      <c r="B4" s="3">
        <v>3</v>
      </c>
      <c r="C4" s="18">
        <f t="shared" ca="1" si="0"/>
        <v>0.91972684303164343</v>
      </c>
      <c r="D4" s="18">
        <f t="shared" ref="D4:D27" ca="1" si="4">RANK(C4,C$3:C$27)</f>
        <v>3</v>
      </c>
      <c r="E4" s="18" t="s">
        <v>2729</v>
      </c>
      <c r="H4" s="18" t="s">
        <v>3901</v>
      </c>
      <c r="I4" s="18">
        <f t="shared" ca="1" si="1"/>
        <v>9</v>
      </c>
      <c r="J4" s="18" t="str">
        <f ca="1">IF(MOD(I4,10)=0,"ぴき",IF(MOD(I4,10)=1,"ぴき",IF(MOD(I4,10)=6,"ぴき",IF(MOD(I4,10)=3,"びき","ひき"))))</f>
        <v>ひき</v>
      </c>
      <c r="K4" s="18" t="s">
        <v>54</v>
      </c>
      <c r="L4" s="28" t="s">
        <v>1510</v>
      </c>
      <c r="M4" s="18" t="s">
        <v>3902</v>
      </c>
      <c r="N4" s="18">
        <f t="shared" ref="N4:N29" ca="1" si="5">IF($D4=1,VLOOKUP(1,INDIRECT(第1問問題レベル,0),3,0),IF($D4=2,VLOOKUP(2,INDIRECT(第2問問題レベル,0),3,0),IF($D4=3,VLOOKUP(3,INDIRECT(第3問問題レベル,0),3,0),IF($D4=4,VLOOKUP(4,INDIRECT(第4問問題レベル,0),3,0),IF($D4=5,VLOOKUP(5,INDIRECT(第5問問題レベル,0),3,0),IF($D4=6,VLOOKUP(6,INDIRECT(第6問問題レベル,0),3,0),0))))))</f>
        <v>3</v>
      </c>
      <c r="O4" s="18" t="str">
        <f ca="1">IF(MOD(N4,10)=0,"ぴき",IF(MOD(N4,10)=1,"ぴき",IF(MOD(N4,10)=6,"ぴき",IF(MOD(N4,10)=3,"びき","ひき"))))</f>
        <v>びき</v>
      </c>
      <c r="P4" s="18" t="s">
        <v>1523</v>
      </c>
      <c r="S4" s="18" t="s">
        <v>78</v>
      </c>
      <c r="T4" s="28" t="s">
        <v>1511</v>
      </c>
      <c r="U4" s="18" t="s">
        <v>1524</v>
      </c>
      <c r="X4" s="18" t="s">
        <v>1525</v>
      </c>
      <c r="AA4" s="18" t="s">
        <v>1526</v>
      </c>
      <c r="AB4" s="28" t="s">
        <v>1512</v>
      </c>
      <c r="AJ4" s="3" t="str">
        <f t="shared" ca="1" si="3"/>
        <v>いけに　おやがめ　と　こがめが　9ひき　います。そのなかの　3びきは、おやがめ　です。こがめは、なんびき　ですか。</v>
      </c>
    </row>
    <row r="5" spans="1:36" s="18" customFormat="1" ht="42.75">
      <c r="A5" s="3" t="s">
        <v>3468</v>
      </c>
      <c r="B5" s="18">
        <v>4</v>
      </c>
      <c r="C5" s="18">
        <f t="shared" ca="1" si="0"/>
        <v>0.76084683134311348</v>
      </c>
      <c r="D5" s="18">
        <f t="shared" ca="1" si="4"/>
        <v>12</v>
      </c>
      <c r="E5" s="18" t="s">
        <v>1281</v>
      </c>
      <c r="H5" s="18" t="s">
        <v>3859</v>
      </c>
      <c r="I5" s="18">
        <f t="shared" ca="1" si="1"/>
        <v>0</v>
      </c>
      <c r="J5" s="18" t="str">
        <f ca="1">IF(I5=1,"にん（ひとり）",IF(I5=2,"にん（ふたり）","にん"))</f>
        <v>にん</v>
      </c>
      <c r="K5" s="18" t="s">
        <v>54</v>
      </c>
      <c r="L5" s="28" t="s">
        <v>1510</v>
      </c>
      <c r="M5" s="18" t="s">
        <v>1531</v>
      </c>
      <c r="P5" s="18" t="s">
        <v>1532</v>
      </c>
      <c r="Q5" s="18">
        <f t="shared" ref="Q5" ca="1" si="6">IF($D5=1,VLOOKUP(1,INDIRECT(第1問問題レベル,0),3,0),IF($D5=2,VLOOKUP(2,INDIRECT(第2問問題レベル,0),3,0),IF($D5=3,VLOOKUP(3,INDIRECT(第3問問題レベル,0),3,0),IF($D5=4,VLOOKUP(4,INDIRECT(第4問問題レベル,0),3,0),IF($D5=5,VLOOKUP(5,INDIRECT(第5問問題レベル,0),3,0),IF($D5=6,VLOOKUP(6,INDIRECT(第6問問題レベル,0),3,0),0))))))</f>
        <v>0</v>
      </c>
      <c r="R5" s="18" t="str">
        <f ca="1">IF(Q5=1,"にん（ひとり）",IF(Q5=2,"にん（ふたり）","にん"))</f>
        <v>にん</v>
      </c>
      <c r="S5" s="18" t="s">
        <v>78</v>
      </c>
      <c r="T5" s="28" t="s">
        <v>1511</v>
      </c>
      <c r="U5" s="18" t="s">
        <v>1533</v>
      </c>
      <c r="X5" s="18" t="s">
        <v>1534</v>
      </c>
      <c r="AA5" s="18" t="s">
        <v>1535</v>
      </c>
      <c r="AB5" s="28" t="s">
        <v>1512</v>
      </c>
      <c r="AJ5" s="3" t="str">
        <f t="shared" ca="1" si="3"/>
        <v>こうえんに　こどもが　0にん　います。スカートを　はいている　こは、0にん　です。スカートをはいていない　こは、なんにんいますか。</v>
      </c>
    </row>
    <row r="6" spans="1:36" s="18" customFormat="1" ht="28.5">
      <c r="A6" s="3" t="s">
        <v>3468</v>
      </c>
      <c r="B6" s="3">
        <v>5</v>
      </c>
      <c r="C6" s="18">
        <f t="shared" ca="1" si="0"/>
        <v>0.65741616000113356</v>
      </c>
      <c r="D6" s="18">
        <f t="shared" ca="1" si="4"/>
        <v>14</v>
      </c>
      <c r="E6" s="18" t="s">
        <v>3879</v>
      </c>
      <c r="F6" s="18">
        <f t="shared" ref="F6:F27" ca="1" si="7">IF($D6=1,VLOOKUP(1,INDIRECT(第1問問題レベル,0),2,0),IF($D6=2,VLOOKUP(2,INDIRECT(第2問問題レベル,0),2,0),IF($D6=3,VLOOKUP(3,INDIRECT(第3問問題レベル,0),2,0),IF($D6=4,VLOOKUP(4,INDIRECT(第4問問題レベル,0),2,0),IF($D6=5,VLOOKUP(5,INDIRECT(第5問問題レベル,0),2,0),IF($D6=6,VLOOKUP(6,INDIRECT(第6問問題レベル,0),2,0),0))))))</f>
        <v>0</v>
      </c>
      <c r="G6" s="18" t="str">
        <f ca="1">IF(MOD(F6,10)=0,"ぴき",IF(MOD(F6,10)=1,"ぴき",IF(MOD(F6,10)=6,"ぴき",IF(MOD(F6,10)=3,"びき","ひき"))))</f>
        <v>ぴき</v>
      </c>
      <c r="H6" s="18" t="s">
        <v>1536</v>
      </c>
      <c r="K6" s="18" t="s">
        <v>356</v>
      </c>
      <c r="L6" s="28" t="s">
        <v>1510</v>
      </c>
      <c r="M6" s="18" t="s">
        <v>3903</v>
      </c>
      <c r="N6" s="18">
        <f t="shared" ca="1" si="5"/>
        <v>0</v>
      </c>
      <c r="O6" s="18" t="str">
        <f ca="1">IF(MOD(N6,10)=0,"ぴき",IF(MOD(N6,10)=1,"ぴき",IF(MOD(N6,10)=6,"ぴき",IF(MOD(N6,10)=3,"びき","ひき"))))</f>
        <v>ぴき</v>
      </c>
      <c r="P6" s="18" t="s">
        <v>1537</v>
      </c>
      <c r="T6" s="28" t="s">
        <v>1511</v>
      </c>
      <c r="U6" s="18" t="s">
        <v>1538</v>
      </c>
      <c r="X6" s="18" t="s">
        <v>1508</v>
      </c>
      <c r="AA6" s="18" t="s">
        <v>1539</v>
      </c>
      <c r="AB6" s="28" t="s">
        <v>1512</v>
      </c>
      <c r="AJ6" s="3" t="str">
        <f t="shared" ca="1" si="3"/>
        <v>かぶとむしを　0ぴき　つかまえ　ました。おすは　0ぴき　いました。めすは、なんびき　でしょう。</v>
      </c>
    </row>
    <row r="7" spans="1:36" s="18" customFormat="1" ht="28.5">
      <c r="A7" s="3" t="s">
        <v>3468</v>
      </c>
      <c r="B7" s="18">
        <v>6</v>
      </c>
      <c r="C7" s="18">
        <f t="shared" ca="1" si="0"/>
        <v>0.85564879569021379</v>
      </c>
      <c r="D7" s="18">
        <f t="shared" ca="1" si="4"/>
        <v>6</v>
      </c>
      <c r="E7" s="18" t="s">
        <v>1540</v>
      </c>
      <c r="H7" s="18" t="s">
        <v>1548</v>
      </c>
      <c r="I7" s="18">
        <f t="shared" ref="I7:I8" ca="1" si="8">IF($D7=1,VLOOKUP(1,INDIRECT(第1問問題レベル,0),2,0),IF($D7=2,VLOOKUP(2,INDIRECT(第2問問題レベル,0),2,0),IF($D7=3,VLOOKUP(3,INDIRECT(第3問問題レベル,0),2,0),IF($D7=4,VLOOKUP(4,INDIRECT(第4問問題レベル,0),2,0),IF($D7=5,VLOOKUP(5,INDIRECT(第5問問題レベル,0),2,0),IF($D7=6,VLOOKUP(6,INDIRECT(第6問問題レベル,0),2,0),0))))))</f>
        <v>8</v>
      </c>
      <c r="J7" s="18" t="s">
        <v>1541</v>
      </c>
      <c r="K7" s="18" t="s">
        <v>55</v>
      </c>
      <c r="L7" s="28" t="s">
        <v>1510</v>
      </c>
      <c r="M7" s="18" t="s">
        <v>1542</v>
      </c>
      <c r="P7" s="18" t="s">
        <v>1543</v>
      </c>
      <c r="Q7" s="18">
        <f t="shared" ref="Q7" ca="1" si="9">IF($D7=1,VLOOKUP(1,INDIRECT(第1問問題レベル,0),3,0),IF($D7=2,VLOOKUP(2,INDIRECT(第2問問題レベル,0),3,0),IF($D7=3,VLOOKUP(3,INDIRECT(第3問問題レベル,0),3,0),IF($D7=4,VLOOKUP(4,INDIRECT(第4問問題レベル,0),3,0),IF($D7=5,VLOOKUP(5,INDIRECT(第5問問題レベル,0),3,0),IF($D7=6,VLOOKUP(6,INDIRECT(第6問問題レベル,0),3,0),0))))))</f>
        <v>1</v>
      </c>
      <c r="R7" s="18" t="s">
        <v>1544</v>
      </c>
      <c r="S7" s="18" t="s">
        <v>78</v>
      </c>
      <c r="T7" s="28" t="s">
        <v>1511</v>
      </c>
      <c r="U7" s="18" t="s">
        <v>1545</v>
      </c>
      <c r="X7" s="18" t="s">
        <v>1546</v>
      </c>
      <c r="AA7" s="18" t="s">
        <v>1547</v>
      </c>
      <c r="AB7" s="28" t="s">
        <v>1512</v>
      </c>
      <c r="AJ7" s="3" t="str">
        <f t="shared" ca="1" si="3"/>
        <v>あか　と　あおのおりがみが、8まい　あります。あかの　おりがみは、1まい　です。あおのおりがみは、なんまいですか。</v>
      </c>
    </row>
    <row r="8" spans="1:36" s="18" customFormat="1" ht="42.75">
      <c r="A8" s="3" t="s">
        <v>3468</v>
      </c>
      <c r="B8" s="3">
        <v>7</v>
      </c>
      <c r="C8" s="18">
        <f t="shared" ca="1" si="0"/>
        <v>0.87421981286768979</v>
      </c>
      <c r="D8" s="18">
        <f t="shared" ca="1" si="4"/>
        <v>4</v>
      </c>
      <c r="E8" s="18" t="s">
        <v>1549</v>
      </c>
      <c r="H8" s="18" t="s">
        <v>3904</v>
      </c>
      <c r="I8" s="18">
        <f t="shared" ca="1" si="8"/>
        <v>8</v>
      </c>
      <c r="J8" s="18" t="s">
        <v>1550</v>
      </c>
      <c r="K8" s="18" t="s">
        <v>66</v>
      </c>
      <c r="L8" s="28" t="s">
        <v>1510</v>
      </c>
      <c r="M8" s="18" t="s">
        <v>1553</v>
      </c>
      <c r="N8" s="18">
        <f t="shared" ca="1" si="5"/>
        <v>4</v>
      </c>
      <c r="O8" s="18" t="s">
        <v>1551</v>
      </c>
      <c r="P8" s="18" t="s">
        <v>1552</v>
      </c>
      <c r="S8" s="18" t="s">
        <v>58</v>
      </c>
      <c r="T8" s="28" t="s">
        <v>1511</v>
      </c>
      <c r="U8" s="18" t="s">
        <v>1554</v>
      </c>
      <c r="X8" s="18" t="s">
        <v>1555</v>
      </c>
      <c r="AA8" s="18" t="s">
        <v>1556</v>
      </c>
      <c r="AB8" s="28" t="s">
        <v>1512</v>
      </c>
      <c r="AJ8" s="3" t="str">
        <f t="shared" ca="1" si="3"/>
        <v>にわの　かきのきにかきが　8こ　できました。そのうちの、4こ　むしに　くわれて　いました。むしに　くわれて　いないのは、なんこでしょう。</v>
      </c>
    </row>
    <row r="9" spans="1:36" s="18" customFormat="1" ht="57">
      <c r="A9" s="3" t="s">
        <v>3468</v>
      </c>
      <c r="B9" s="18">
        <v>8</v>
      </c>
      <c r="C9" s="18">
        <f t="shared" ca="1" si="0"/>
        <v>0.66789211442253515</v>
      </c>
      <c r="D9" s="18">
        <f t="shared" ca="1" si="4"/>
        <v>13</v>
      </c>
      <c r="E9" s="18" t="s">
        <v>3905</v>
      </c>
      <c r="F9" s="18">
        <f t="shared" ca="1" si="7"/>
        <v>0</v>
      </c>
      <c r="G9" s="18" t="s">
        <v>1557</v>
      </c>
      <c r="K9" s="18" t="s">
        <v>55</v>
      </c>
      <c r="L9" s="28" t="s">
        <v>1510</v>
      </c>
      <c r="M9" s="18" t="s">
        <v>1558</v>
      </c>
      <c r="P9" s="18" t="s">
        <v>1559</v>
      </c>
      <c r="Q9" s="18">
        <f t="shared" ref="Q9:Q11" ca="1" si="10">IF($D9=1,VLOOKUP(1,INDIRECT(第1問問題レベル,0),3,0),IF($D9=2,VLOOKUP(2,INDIRECT(第2問問題レベル,0),3,0),IF($D9=3,VLOOKUP(3,INDIRECT(第3問問題レベル,0),3,0),IF($D9=4,VLOOKUP(4,INDIRECT(第4問問題レベル,0),3,0),IF($D9=5,VLOOKUP(5,INDIRECT(第5問問題レベル,0),3,0),IF($D9=6,VLOOKUP(6,INDIRECT(第6問問題レベル,0),3,0),0))))))</f>
        <v>0</v>
      </c>
      <c r="R9" s="18" t="s">
        <v>1560</v>
      </c>
      <c r="S9" s="18" t="s">
        <v>78</v>
      </c>
      <c r="T9" s="28" t="s">
        <v>1511</v>
      </c>
      <c r="U9" s="18" t="s">
        <v>1561</v>
      </c>
      <c r="X9" s="18" t="s">
        <v>1562</v>
      </c>
      <c r="AA9" s="18" t="s">
        <v>1563</v>
      </c>
      <c r="AB9" s="28" t="s">
        <v>1512</v>
      </c>
      <c r="AJ9" s="3" t="str">
        <f t="shared" ca="1" si="3"/>
        <v>いすが　0きゃく　あります。そのなかで　ひとが　すわっているのは、0きゃく　です。ひとが　すわって　いないのは、なんきゃくですか。</v>
      </c>
    </row>
    <row r="10" spans="1:36" s="18" customFormat="1" ht="57">
      <c r="A10" s="3" t="s">
        <v>3468</v>
      </c>
      <c r="B10" s="3">
        <v>9</v>
      </c>
      <c r="C10" s="18">
        <f t="shared" ca="1" si="0"/>
        <v>0.54254612250823808</v>
      </c>
      <c r="D10" s="18">
        <f t="shared" ca="1" si="4"/>
        <v>16</v>
      </c>
      <c r="E10" s="18" t="s">
        <v>3906</v>
      </c>
      <c r="F10" s="18">
        <f t="shared" ca="1" si="7"/>
        <v>0</v>
      </c>
      <c r="G10" s="18" t="s">
        <v>1564</v>
      </c>
      <c r="H10" s="18" t="s">
        <v>1565</v>
      </c>
      <c r="L10" s="28" t="s">
        <v>1510</v>
      </c>
      <c r="M10" s="18" t="s">
        <v>1566</v>
      </c>
      <c r="P10" s="18" t="s">
        <v>1567</v>
      </c>
      <c r="Q10" s="18">
        <f t="shared" ca="1" si="10"/>
        <v>0</v>
      </c>
      <c r="R10" s="18" t="s">
        <v>1564</v>
      </c>
      <c r="S10" s="18" t="s">
        <v>78</v>
      </c>
      <c r="T10" s="28" t="s">
        <v>1511</v>
      </c>
      <c r="U10" s="18" t="s">
        <v>1568</v>
      </c>
      <c r="X10" s="18" t="s">
        <v>1569</v>
      </c>
      <c r="AA10" s="18" t="s">
        <v>1570</v>
      </c>
      <c r="AB10" s="28" t="s">
        <v>1512</v>
      </c>
      <c r="AJ10" s="3" t="str">
        <f t="shared" ca="1" si="3"/>
        <v>まんがの　ほんが　0さつ　あります。そのなかで　あいさんが　よんだことのある　まんがは、0さつ　です。よんだことの　ないまんがの　ほんは、なんさつですか。</v>
      </c>
    </row>
    <row r="11" spans="1:36" s="18" customFormat="1" ht="42.75">
      <c r="A11" s="3" t="s">
        <v>3468</v>
      </c>
      <c r="B11" s="18">
        <v>10</v>
      </c>
      <c r="C11" s="18">
        <f t="shared" ca="1" si="0"/>
        <v>4.7929146079551344E-2</v>
      </c>
      <c r="D11" s="18">
        <f t="shared" ca="1" si="4"/>
        <v>25</v>
      </c>
      <c r="E11" s="18" t="s">
        <v>2730</v>
      </c>
      <c r="F11" s="18">
        <f t="shared" ca="1" si="7"/>
        <v>0</v>
      </c>
      <c r="G11" s="18" t="str">
        <f ca="1">IF(F11=1,"にん（ひとり）",IF(F11=2,"にん（ふたり）","にん"))</f>
        <v>にん</v>
      </c>
      <c r="H11" s="18" t="s">
        <v>2731</v>
      </c>
      <c r="K11" s="18" t="s">
        <v>1571</v>
      </c>
      <c r="L11" s="28" t="s">
        <v>1510</v>
      </c>
      <c r="P11" s="18" t="s">
        <v>898</v>
      </c>
      <c r="Q11" s="18">
        <f t="shared" ca="1" si="10"/>
        <v>0</v>
      </c>
      <c r="R11" s="18" t="str">
        <f ca="1">IF(Q11=1,"にん（ひとり）",IF(Q11=2,"にん（ふたり）","にん"))</f>
        <v>にん</v>
      </c>
      <c r="S11" s="18" t="s">
        <v>78</v>
      </c>
      <c r="T11" s="28" t="s">
        <v>1511</v>
      </c>
      <c r="U11" s="18" t="s">
        <v>900</v>
      </c>
      <c r="X11" s="18" t="s">
        <v>1573</v>
      </c>
      <c r="AA11" s="18" t="s">
        <v>475</v>
      </c>
      <c r="AB11" s="28" t="s">
        <v>1512</v>
      </c>
      <c r="AJ11" s="3" t="str">
        <f t="shared" ca="1" si="3"/>
        <v>あかオニ　と　あおオニ、0にんが　ダンスをしています。あかオニは、0にん　です。あおオニは、なんにん　ですか。</v>
      </c>
    </row>
    <row r="12" spans="1:36" s="18" customFormat="1" ht="57">
      <c r="A12" s="3" t="s">
        <v>3468</v>
      </c>
      <c r="B12" s="3">
        <v>11</v>
      </c>
      <c r="C12" s="18">
        <f t="shared" ca="1" si="0"/>
        <v>0.41588722623708219</v>
      </c>
      <c r="D12" s="18">
        <f t="shared" ca="1" si="4"/>
        <v>20</v>
      </c>
      <c r="F12" s="18">
        <f t="shared" ca="1" si="7"/>
        <v>0</v>
      </c>
      <c r="G12" s="18" t="str">
        <f ca="1">IF(F12=1,"にん（ひとり）",IF(F12=2,"にん（ふたり）","にん"))</f>
        <v>にん</v>
      </c>
      <c r="H12" s="18" t="s">
        <v>2241</v>
      </c>
      <c r="K12" s="18" t="s">
        <v>1574</v>
      </c>
      <c r="L12" s="28" t="s">
        <v>1510</v>
      </c>
      <c r="M12" s="18" t="s">
        <v>1575</v>
      </c>
      <c r="P12" s="18" t="s">
        <v>1576</v>
      </c>
      <c r="Q12" s="18">
        <f t="shared" ref="Q12:Q13" ca="1" si="11">IF($D12=1,VLOOKUP(1,INDIRECT(第1問問題レベル,0),3,0),IF($D12=2,VLOOKUP(2,INDIRECT(第2問問題レベル,0),3,0),IF($D12=3,VLOOKUP(3,INDIRECT(第3問問題レベル,0),3,0),IF($D12=4,VLOOKUP(4,INDIRECT(第4問問題レベル,0),3,0),IF($D12=5,VLOOKUP(5,INDIRECT(第5問問題レベル,0),3,0),IF($D12=6,VLOOKUP(6,INDIRECT(第6問問題レベル,0),3,0),0))))))</f>
        <v>0</v>
      </c>
      <c r="R12" s="18" t="str">
        <f ca="1">IF(Q12=1,"にん（ひとり）",IF(Q12=2,"にん（ふたり）","にん"))</f>
        <v>にん</v>
      </c>
      <c r="S12" s="18" t="s">
        <v>78</v>
      </c>
      <c r="T12" s="28" t="s">
        <v>1511</v>
      </c>
      <c r="U12" s="18" t="s">
        <v>1074</v>
      </c>
      <c r="X12" s="18" t="s">
        <v>1577</v>
      </c>
      <c r="AA12" s="18" t="s">
        <v>1578</v>
      </c>
      <c r="AB12" s="28" t="s">
        <v>1512</v>
      </c>
      <c r="AJ12" s="3" t="str">
        <f t="shared" ca="1" si="3"/>
        <v>0にんの　こどもが　プールで　あそんで　います。みずの　なかにはいって　いないこは、0にん　です。みずの　なかに　はいっている　こは、なんにんでしょう。</v>
      </c>
    </row>
    <row r="13" spans="1:36" s="18" customFormat="1" ht="42.75">
      <c r="A13" s="3" t="s">
        <v>3468</v>
      </c>
      <c r="B13" s="18">
        <v>12</v>
      </c>
      <c r="C13" s="18">
        <f t="shared" ca="1" si="0"/>
        <v>0.76248095087721357</v>
      </c>
      <c r="D13" s="18">
        <f t="shared" ca="1" si="4"/>
        <v>11</v>
      </c>
      <c r="E13" s="18" t="s">
        <v>608</v>
      </c>
      <c r="H13" s="18" t="s">
        <v>3858</v>
      </c>
      <c r="I13" s="18">
        <f t="shared" ref="I13" ca="1" si="12">IF($D13=1,VLOOKUP(1,INDIRECT(第1問問題レベル,0),2,0),IF($D13=2,VLOOKUP(2,INDIRECT(第2問問題レベル,0),2,0),IF($D13=3,VLOOKUP(3,INDIRECT(第3問問題レベル,0),2,0),IF($D13=4,VLOOKUP(4,INDIRECT(第4問問題レベル,0),2,0),IF($D13=5,VLOOKUP(5,INDIRECT(第5問問題レベル,0),2,0),IF($D13=6,VLOOKUP(6,INDIRECT(第6問問題レベル,0),2,0),0))))))</f>
        <v>0</v>
      </c>
      <c r="J13" s="18" t="str">
        <f ca="1">IF(I13=1,"にん（ひとり）",IF(I13=2,"にん（ふたり）","にん"))</f>
        <v>にん</v>
      </c>
      <c r="K13" s="18" t="s">
        <v>22</v>
      </c>
      <c r="L13" s="28" t="s">
        <v>1510</v>
      </c>
      <c r="M13" s="18" t="s">
        <v>1579</v>
      </c>
      <c r="P13" s="18" t="s">
        <v>1580</v>
      </c>
      <c r="Q13" s="18">
        <f t="shared" ca="1" si="11"/>
        <v>0</v>
      </c>
      <c r="R13" s="18" t="str">
        <f ca="1">IF(Q13=1,"にん（ひとり）",IF(Q13=2,"にん（ふたり）","にん"))</f>
        <v>にん</v>
      </c>
      <c r="S13" s="18" t="s">
        <v>78</v>
      </c>
      <c r="T13" s="28" t="s">
        <v>1511</v>
      </c>
      <c r="U13" s="18" t="s">
        <v>1581</v>
      </c>
      <c r="X13" s="18" t="s">
        <v>1582</v>
      </c>
      <c r="AA13" s="18" t="s">
        <v>1578</v>
      </c>
      <c r="AB13" s="28" t="s">
        <v>1512</v>
      </c>
      <c r="AJ13" s="3" t="str">
        <f t="shared" ca="1" si="3"/>
        <v>バスに　おきゃくさんが　0にん　のっています。いすに　すわって　いる　ひとは、0にん　です。いすに　すわって　いない　ひとは、なんにんでしょう。</v>
      </c>
    </row>
    <row r="14" spans="1:36" s="18" customFormat="1" ht="57">
      <c r="A14" s="3" t="s">
        <v>3468</v>
      </c>
      <c r="B14" s="3">
        <v>13</v>
      </c>
      <c r="C14" s="18">
        <f t="shared" ca="1" si="0"/>
        <v>0.20661431812255815</v>
      </c>
      <c r="D14" s="18">
        <f t="shared" ca="1" si="4"/>
        <v>22</v>
      </c>
      <c r="F14" s="18">
        <f t="shared" ca="1" si="7"/>
        <v>0</v>
      </c>
      <c r="G14" s="18" t="str">
        <f ca="1">IF(F14=1,"にん（ひとり）",IF(F14=2,"にん（ふたり）","にん"))</f>
        <v>にん</v>
      </c>
      <c r="H14" s="18" t="s">
        <v>1589</v>
      </c>
      <c r="K14" s="18" t="s">
        <v>1590</v>
      </c>
      <c r="L14" s="28" t="s">
        <v>1510</v>
      </c>
      <c r="N14" s="18">
        <f t="shared" ca="1" si="5"/>
        <v>0</v>
      </c>
      <c r="O14" s="18" t="str">
        <f ca="1">IF(N14=1,"にん（ひとり）",IF(N14=2,"にん（ふたり）","にん"))</f>
        <v>にん</v>
      </c>
      <c r="P14" s="18" t="s">
        <v>1591</v>
      </c>
      <c r="S14" s="18" t="s">
        <v>1592</v>
      </c>
      <c r="T14" s="28" t="s">
        <v>1511</v>
      </c>
      <c r="U14" s="18" t="s">
        <v>2732</v>
      </c>
      <c r="X14" s="18" t="s">
        <v>1593</v>
      </c>
      <c r="AA14" s="18" t="s">
        <v>1594</v>
      </c>
      <c r="AB14" s="28" t="s">
        <v>1512</v>
      </c>
      <c r="AJ14" s="3" t="str">
        <f t="shared" ca="1" si="3"/>
        <v>0にんの　こどもが、ドッチボールを　しています。0にんの　こどもに　ボールが　あたりました。ボールが　あたって　いない　こは、なんにん　ですか。</v>
      </c>
    </row>
    <row r="15" spans="1:36" s="18" customFormat="1" ht="28.5">
      <c r="A15" s="3" t="s">
        <v>3468</v>
      </c>
      <c r="B15" s="18">
        <v>14</v>
      </c>
      <c r="C15" s="18">
        <f t="shared" ca="1" si="0"/>
        <v>0.16741992529220173</v>
      </c>
      <c r="D15" s="18">
        <f t="shared" ca="1" si="4"/>
        <v>23</v>
      </c>
      <c r="E15" s="18" t="s">
        <v>1595</v>
      </c>
      <c r="H15" s="18" t="s">
        <v>1596</v>
      </c>
      <c r="I15" s="18">
        <f t="shared" ref="I15" ca="1" si="13">IF($D15=1,VLOOKUP(1,INDIRECT(第1問問題レベル,0),2,0),IF($D15=2,VLOOKUP(2,INDIRECT(第2問問題レベル,0),2,0),IF($D15=3,VLOOKUP(3,INDIRECT(第3問問題レベル,0),2,0),IF($D15=4,VLOOKUP(4,INDIRECT(第4問問題レベル,0),2,0),IF($D15=5,VLOOKUP(5,INDIRECT(第5問問題レベル,0),2,0),IF($D15=6,VLOOKUP(6,INDIRECT(第6問問題レベル,0),2,0),0))))))</f>
        <v>0</v>
      </c>
      <c r="J15" s="18" t="str">
        <f ca="1">IF(I15=1,"にん（ひとり）",IF(I15=2,"にん（ふたり）","にん"))</f>
        <v>にん</v>
      </c>
      <c r="K15" s="18" t="s">
        <v>78</v>
      </c>
      <c r="L15" s="28" t="s">
        <v>1510</v>
      </c>
      <c r="N15" s="18">
        <f t="shared" ca="1" si="5"/>
        <v>0</v>
      </c>
      <c r="O15" s="18" t="str">
        <f ca="1">IF(N15=1,"にん（ひとり）",IF(N15=2,"にん（ふたり）","にん"))</f>
        <v>にん</v>
      </c>
      <c r="P15" s="18" t="s">
        <v>1599</v>
      </c>
      <c r="S15" s="18" t="s">
        <v>1597</v>
      </c>
      <c r="T15" s="28" t="s">
        <v>1511</v>
      </c>
      <c r="U15" s="18" t="s">
        <v>1598</v>
      </c>
      <c r="X15" s="18" t="s">
        <v>1600</v>
      </c>
      <c r="AA15" s="18" t="s">
        <v>1594</v>
      </c>
      <c r="AB15" s="28" t="s">
        <v>1512</v>
      </c>
      <c r="AJ15" s="3" t="str">
        <f t="shared" ca="1" si="3"/>
        <v>はるなさんの　チームは、0にん　です。0にんが、やすみました。やすんで　いないのは、なんにん　ですか。</v>
      </c>
    </row>
    <row r="16" spans="1:36" s="18" customFormat="1" ht="28.5">
      <c r="A16" s="3" t="s">
        <v>3468</v>
      </c>
      <c r="B16" s="3">
        <v>15</v>
      </c>
      <c r="C16" s="18">
        <f t="shared" ca="1" si="0"/>
        <v>0.82929563633588221</v>
      </c>
      <c r="D16" s="18">
        <f t="shared" ca="1" si="4"/>
        <v>8</v>
      </c>
      <c r="E16" s="18" t="s">
        <v>3907</v>
      </c>
      <c r="F16" s="18">
        <f t="shared" ca="1" si="7"/>
        <v>0</v>
      </c>
      <c r="G16" s="18" t="str">
        <f ca="1">IF(MOD(F16,10)=0,"ぴき",IF(MOD(F16,10)=1,"ぴき",IF(MOD(F16,10)=6,"ぴき",IF(MOD(F16,10)=3,"びき","ひき"))))</f>
        <v>ぴき</v>
      </c>
      <c r="K16" s="18" t="s">
        <v>54</v>
      </c>
      <c r="L16" s="28" t="s">
        <v>1510</v>
      </c>
      <c r="M16" s="18" t="s">
        <v>1602</v>
      </c>
      <c r="P16" s="18" t="s">
        <v>1603</v>
      </c>
      <c r="Q16" s="18">
        <f t="shared" ref="Q16" ca="1" si="14">IF($D16=1,VLOOKUP(1,INDIRECT(第1問問題レベル,0),3,0),IF($D16=2,VLOOKUP(2,INDIRECT(第2問問題レベル,0),3,0),IF($D16=3,VLOOKUP(3,INDIRECT(第3問問題レベル,0),3,0),IF($D16=4,VLOOKUP(4,INDIRECT(第4問問題レベル,0),3,0),IF($D16=5,VLOOKUP(5,INDIRECT(第5問問題レベル,0),3,0),IF($D16=6,VLOOKUP(6,INDIRECT(第6問問題レベル,0),3,0),0))))))</f>
        <v>0</v>
      </c>
      <c r="R16" s="18" t="str">
        <f ca="1">IF(MOD(Q16,10)=0,"ぴき",IF(MOD(Q16,10)=1,"ぴき",IF(MOD(Q16,10)=6,"ぴき",IF(MOD(Q16,10)=3,"びき","ひき"))))</f>
        <v>ぴき</v>
      </c>
      <c r="S16" s="18" t="s">
        <v>78</v>
      </c>
      <c r="T16" s="28" t="s">
        <v>1511</v>
      </c>
      <c r="U16" s="18" t="s">
        <v>1601</v>
      </c>
      <c r="X16" s="18" t="s">
        <v>1603</v>
      </c>
      <c r="AA16" s="18" t="s">
        <v>1604</v>
      </c>
      <c r="AB16" s="28" t="s">
        <v>1512</v>
      </c>
      <c r="AJ16" s="3" t="str">
        <f t="shared" ca="1" si="3"/>
        <v>ハムスターが　0ぴき　います。オスのハムスターは、0ぴき　です。めすのハムスターは、なんびき　ですか。</v>
      </c>
    </row>
    <row r="17" spans="1:36" s="18" customFormat="1" ht="42.75">
      <c r="A17" s="3" t="s">
        <v>3468</v>
      </c>
      <c r="B17" s="18">
        <v>16</v>
      </c>
      <c r="C17" s="18">
        <f t="shared" ca="1" si="0"/>
        <v>0.42871062360492274</v>
      </c>
      <c r="D17" s="18">
        <f t="shared" ca="1" si="4"/>
        <v>19</v>
      </c>
      <c r="E17" s="18" t="s">
        <v>1615</v>
      </c>
      <c r="H17" s="18" t="s">
        <v>1616</v>
      </c>
      <c r="K17" s="18" t="s">
        <v>57</v>
      </c>
      <c r="L17" s="28" t="s">
        <v>1510</v>
      </c>
      <c r="M17" s="18" t="s">
        <v>3908</v>
      </c>
      <c r="N17" s="18">
        <f t="shared" ref="N17" ca="1" si="15">IF($D17=1,VLOOKUP(1,INDIRECT(第1問問題レベル,0),2,0),IF($D17=2,VLOOKUP(2,INDIRECT(第2問問題レベル,0),2,0),IF($D17=3,VLOOKUP(3,INDIRECT(第3問問題レベル,0),2,0),IF($D17=4,VLOOKUP(4,INDIRECT(第4問問題レベル,0),2,0),IF($D17=5,VLOOKUP(5,INDIRECT(第5問問題レベル,0),2,0),IF($D17=6,VLOOKUP(6,INDIRECT(第6問問題レベル,0),2,0),0))))))</f>
        <v>0</v>
      </c>
      <c r="O17" s="18" t="s">
        <v>1607</v>
      </c>
      <c r="S17" s="18" t="s">
        <v>78</v>
      </c>
      <c r="T17" s="28" t="s">
        <v>1511</v>
      </c>
      <c r="U17" s="18" t="s">
        <v>1617</v>
      </c>
      <c r="V17" s="18">
        <f t="shared" ref="V17" ca="1" si="16">IF($D17=1,VLOOKUP(1,INDIRECT(第1問問題レベル,0),3,0),IF($D17=2,VLOOKUP(2,INDIRECT(第2問問題レベル,0),3,0),IF($D17=3,VLOOKUP(3,INDIRECT(第3問問題レベル,0),3,0),IF($D17=4,VLOOKUP(4,INDIRECT(第4問問題レベル,0),3,0),IF($D17=5,VLOOKUP(5,INDIRECT(第5問問題レベル,0),3,0),IF($D17=6,VLOOKUP(6,INDIRECT(第6問問題レベル,0),3,0),0))))))</f>
        <v>0</v>
      </c>
      <c r="W17" s="18" t="s">
        <v>1607</v>
      </c>
      <c r="AA17" s="18" t="s">
        <v>1572</v>
      </c>
      <c r="AB17" s="28" t="s">
        <v>1512</v>
      </c>
      <c r="AC17" s="18" t="s">
        <v>1618</v>
      </c>
      <c r="AF17" s="18" t="s">
        <v>1610</v>
      </c>
      <c r="AI17" s="18" t="s">
        <v>1585</v>
      </c>
      <c r="AJ17" s="3" t="str">
        <f t="shared" ca="1" si="3"/>
        <v>かごの　なかに　あかだま　と　しろだまが　はいっています。たまは、ぜんぶで　0こ　です。あかだまは、0こ　です。しろだまは、なんこ　ですか。</v>
      </c>
    </row>
    <row r="18" spans="1:36" s="18" customFormat="1" ht="57">
      <c r="A18" s="3" t="s">
        <v>3468</v>
      </c>
      <c r="B18" s="3">
        <v>17</v>
      </c>
      <c r="C18" s="18">
        <f t="shared" ca="1" si="0"/>
        <v>0.63964181860014147</v>
      </c>
      <c r="D18" s="18">
        <f t="shared" ca="1" si="4"/>
        <v>15</v>
      </c>
      <c r="E18" s="18" t="s">
        <v>1624</v>
      </c>
      <c r="H18" s="18" t="s">
        <v>3909</v>
      </c>
      <c r="I18" s="18">
        <f t="shared" ref="I18:I19" ca="1" si="17">IF($D18=1,VLOOKUP(1,INDIRECT(第1問問題レベル,0),2,0),IF($D18=2,VLOOKUP(2,INDIRECT(第2問問題レベル,0),2,0),IF($D18=3,VLOOKUP(3,INDIRECT(第3問問題レベル,0),2,0),IF($D18=4,VLOOKUP(4,INDIRECT(第4問問題レベル,0),2,0),IF($D18=5,VLOOKUP(5,INDIRECT(第5問問題レベル,0),2,0),IF($D18=6,VLOOKUP(6,INDIRECT(第6問問題レベル,0),2,0),0))))))</f>
        <v>0</v>
      </c>
      <c r="J18" s="18" t="str">
        <f ca="1">IF(MOD(I18,10)=0,"ぴき",IF(MOD(I18,10)=1,"ぴき",IF(MOD(I18,10)=6,"ぴき",IF(MOD(I18,10)=3,"びき","ひき"))))</f>
        <v>ぴき</v>
      </c>
      <c r="K18" s="18" t="s">
        <v>73</v>
      </c>
      <c r="L18" s="28" t="s">
        <v>1510</v>
      </c>
      <c r="M18" s="18" t="s">
        <v>242</v>
      </c>
      <c r="N18" s="18">
        <f t="shared" ca="1" si="5"/>
        <v>0</v>
      </c>
      <c r="O18" s="18" t="str">
        <f ca="1">IF(MOD(N18,10)=0,"ぴき",IF(MOD(N18,10)=1,"ぴき",IF(MOD(N18,10)=6,"ぴき",IF(MOD(N18,10)=3,"びき","ひき"))))</f>
        <v>ぴき</v>
      </c>
      <c r="P18" s="18" t="s">
        <v>92</v>
      </c>
      <c r="T18" s="28" t="s">
        <v>1511</v>
      </c>
      <c r="U18" s="18" t="s">
        <v>251</v>
      </c>
      <c r="X18" s="18" t="s">
        <v>1625</v>
      </c>
      <c r="AA18" s="18" t="s">
        <v>475</v>
      </c>
      <c r="AB18" s="28" t="s">
        <v>1512</v>
      </c>
      <c r="AJ18" s="3" t="str">
        <f t="shared" ca="1" si="3"/>
        <v>むしとりに　いってかぶとむし　と　くわがたむしを　0ぴき　つかまえました。かぶとむしは、0ぴき　でした。くわがたむしは、　なんびき　ですか。</v>
      </c>
    </row>
    <row r="19" spans="1:36" s="18" customFormat="1" ht="71.25">
      <c r="A19" s="3" t="s">
        <v>3468</v>
      </c>
      <c r="B19" s="18">
        <v>18</v>
      </c>
      <c r="C19" s="18">
        <f t="shared" ca="1" si="0"/>
        <v>0.99558393341962692</v>
      </c>
      <c r="D19" s="18">
        <f t="shared" ca="1" si="4"/>
        <v>1</v>
      </c>
      <c r="E19" s="18" t="s">
        <v>360</v>
      </c>
      <c r="H19" s="18" t="s">
        <v>3910</v>
      </c>
      <c r="I19" s="18">
        <f t="shared" ca="1" si="17"/>
        <v>19</v>
      </c>
      <c r="J19" s="18" t="s">
        <v>1607</v>
      </c>
      <c r="K19" s="18" t="s">
        <v>1632</v>
      </c>
      <c r="L19" s="28" t="s">
        <v>1510</v>
      </c>
      <c r="M19" s="18" t="s">
        <v>1633</v>
      </c>
      <c r="N19" s="18">
        <f t="shared" ca="1" si="5"/>
        <v>1</v>
      </c>
      <c r="O19" s="18" t="s">
        <v>1607</v>
      </c>
      <c r="S19" s="18" t="s">
        <v>78</v>
      </c>
      <c r="T19" s="28" t="s">
        <v>1511</v>
      </c>
      <c r="U19" s="18" t="s">
        <v>1634</v>
      </c>
      <c r="X19" s="18" t="s">
        <v>1635</v>
      </c>
      <c r="AA19" s="18" t="s">
        <v>1071</v>
      </c>
      <c r="AB19" s="28" t="s">
        <v>1512</v>
      </c>
      <c r="AJ19" s="3" t="str">
        <f t="shared" ca="1" si="3"/>
        <v>はらぺこたろうは、まるおむすびと　さんかくおむすびを　19こ　つくって　もらいました。まるおむすびは、1こ　です。さんかく　おむすびは、なんこ　ですか。</v>
      </c>
    </row>
    <row r="20" spans="1:36" s="18" customFormat="1" ht="57">
      <c r="A20" s="3" t="s">
        <v>3468</v>
      </c>
      <c r="B20" s="3">
        <v>19</v>
      </c>
      <c r="C20" s="18">
        <f t="shared" ca="1" si="0"/>
        <v>0.82904247104240836</v>
      </c>
      <c r="D20" s="18">
        <f t="shared" ca="1" si="4"/>
        <v>9</v>
      </c>
      <c r="E20" s="18" t="s">
        <v>1643</v>
      </c>
      <c r="H20" s="18" t="s">
        <v>3859</v>
      </c>
      <c r="I20" s="18">
        <f t="shared" ref="I20" ca="1" si="18">IF($D20=1,VLOOKUP(1,INDIRECT(第1問問題レベル,0),2,0),IF($D20=2,VLOOKUP(2,INDIRECT(第2問問題レベル,0),2,0),IF($D20=3,VLOOKUP(3,INDIRECT(第3問問題レベル,0),2,0),IF($D20=4,VLOOKUP(4,INDIRECT(第4問問題レベル,0),2,0),IF($D20=5,VLOOKUP(5,INDIRECT(第5問問題レベル,0),2,0),IF($D20=6,VLOOKUP(6,INDIRECT(第6問問題レベル,0),2,0),0))))))</f>
        <v>0</v>
      </c>
      <c r="J20" s="18" t="str">
        <f ca="1">IF(I20=1,"にん（ひとり）",IF(I20=2,"にん（ふたり）","にん"))</f>
        <v>にん</v>
      </c>
      <c r="K20" s="18" t="s">
        <v>64</v>
      </c>
      <c r="L20" s="28" t="s">
        <v>1510</v>
      </c>
      <c r="M20" s="18" t="s">
        <v>1644</v>
      </c>
      <c r="N20" s="18">
        <f t="shared" ca="1" si="5"/>
        <v>0</v>
      </c>
      <c r="O20" s="18" t="str">
        <f ca="1">IF(N20=1,"にん（ひとり）",IF(N20=2,"にん（ふたり）","にん"))</f>
        <v>にん</v>
      </c>
      <c r="S20" s="18" t="s">
        <v>78</v>
      </c>
      <c r="T20" s="28" t="s">
        <v>1511</v>
      </c>
      <c r="U20" s="18" t="s">
        <v>1645</v>
      </c>
      <c r="X20" s="18" t="s">
        <v>1646</v>
      </c>
      <c r="AA20" s="18" t="s">
        <v>1647</v>
      </c>
      <c r="AB20" s="28" t="s">
        <v>1512</v>
      </c>
      <c r="AJ20" s="3" t="str">
        <f t="shared" ca="1" si="3"/>
        <v>１ねんせいと　２ねんせいの　こどもが　0にん　あそんでいます。１ねんせいは、0にん　です。２ねんせいは、なんにん　ですか。</v>
      </c>
    </row>
    <row r="21" spans="1:36" s="18" customFormat="1" ht="28.5" customHeight="1">
      <c r="A21" s="3" t="s">
        <v>3468</v>
      </c>
      <c r="B21" s="18">
        <v>20</v>
      </c>
      <c r="C21" s="18">
        <f t="shared" ca="1" si="0"/>
        <v>0.8455805479724956</v>
      </c>
      <c r="D21" s="18">
        <f t="shared" ca="1" si="4"/>
        <v>7</v>
      </c>
      <c r="E21" s="18" t="s">
        <v>3911</v>
      </c>
      <c r="F21" s="18">
        <f t="shared" ca="1" si="7"/>
        <v>0</v>
      </c>
      <c r="G21" s="18" t="str">
        <f ca="1">IF(MOD(F21,10)=0,"ぴき",IF(MOD(F21,10)=1,"ぴき",IF(MOD(F21,10)=6,"ぴき",IF(MOD(F21,10)=3,"びき","ひき"))))</f>
        <v>ぴき</v>
      </c>
      <c r="K21" s="18" t="s">
        <v>65</v>
      </c>
      <c r="L21" s="28" t="s">
        <v>1510</v>
      </c>
      <c r="M21" s="18" t="s">
        <v>88</v>
      </c>
      <c r="N21" s="18">
        <f t="shared" ca="1" si="5"/>
        <v>0</v>
      </c>
      <c r="O21" s="18" t="str">
        <f ca="1">IF(MOD(N21,10)=0,"ぴき",IF(MOD(N21,10)=1,"ぴき",IF(MOD(N21,10)=6,"ぴき",IF(MOD(N21,10)=3,"びき","ひき"))))</f>
        <v>ぴき</v>
      </c>
      <c r="S21" s="18" t="s">
        <v>78</v>
      </c>
      <c r="T21" s="28" t="s">
        <v>1511</v>
      </c>
      <c r="U21" s="18" t="s">
        <v>1648</v>
      </c>
      <c r="X21" s="18" t="s">
        <v>1649</v>
      </c>
      <c r="AA21" s="18" t="s">
        <v>1650</v>
      </c>
      <c r="AB21" s="28" t="s">
        <v>1512</v>
      </c>
      <c r="AJ21" s="3" t="str">
        <f t="shared" ca="1" si="3"/>
        <v>きに　せみが　0ぴき　とまって　います。めすが0ぴき　です。おすは、なんびきで　ですか。</v>
      </c>
    </row>
    <row r="22" spans="1:36" s="18" customFormat="1" ht="42.75">
      <c r="A22" s="3" t="s">
        <v>3468</v>
      </c>
      <c r="B22" s="3">
        <v>21</v>
      </c>
      <c r="C22" s="18">
        <f t="shared" ca="1" si="0"/>
        <v>0.86224727411565216</v>
      </c>
      <c r="D22" s="18">
        <f t="shared" ca="1" si="4"/>
        <v>5</v>
      </c>
      <c r="E22" s="18" t="s">
        <v>3582</v>
      </c>
      <c r="F22" s="18">
        <f t="shared" ca="1" si="7"/>
        <v>6</v>
      </c>
      <c r="G22" s="18" t="s">
        <v>1651</v>
      </c>
      <c r="K22" s="18" t="s">
        <v>1652</v>
      </c>
      <c r="L22" s="28" t="s">
        <v>1510</v>
      </c>
      <c r="M22" s="18" t="s">
        <v>1653</v>
      </c>
      <c r="P22" s="18" t="s">
        <v>1654</v>
      </c>
      <c r="Q22" s="18">
        <f t="shared" ref="Q22" ca="1" si="19">IF($D22=1,VLOOKUP(1,INDIRECT(第1問問題レベル,0),3,0),IF($D22=2,VLOOKUP(2,INDIRECT(第2問問題レベル,0),3,0),IF($D22=3,VLOOKUP(3,INDIRECT(第3問問題レベル,0),3,0),IF($D22=4,VLOOKUP(4,INDIRECT(第4問問題レベル,0),3,0),IF($D22=5,VLOOKUP(5,INDIRECT(第5問問題レベル,0),3,0),IF($D22=6,VLOOKUP(6,INDIRECT(第6問問題レベル,0),3,0),0))))))</f>
        <v>2</v>
      </c>
      <c r="R22" s="18" t="s">
        <v>1651</v>
      </c>
      <c r="S22" s="18" t="s">
        <v>31</v>
      </c>
      <c r="T22" s="28" t="s">
        <v>1511</v>
      </c>
      <c r="U22" s="18" t="s">
        <v>1655</v>
      </c>
      <c r="X22" s="18" t="s">
        <v>1656</v>
      </c>
      <c r="AA22" s="18" t="s">
        <v>1657</v>
      </c>
      <c r="AB22" s="28" t="s">
        <v>1512</v>
      </c>
      <c r="AJ22" s="3" t="str">
        <f t="shared" ca="1" si="3"/>
        <v>りんごが　6こ　とれました。むしに　たべられているのが、2こ　ありました。むしに　たべられて　いないのは、なんこですか。</v>
      </c>
    </row>
    <row r="23" spans="1:36" s="18" customFormat="1" ht="42.75">
      <c r="A23" s="3" t="s">
        <v>3468</v>
      </c>
      <c r="B23" s="18">
        <v>22</v>
      </c>
      <c r="C23" s="18">
        <f t="shared" ca="1" si="0"/>
        <v>0.80158802513671401</v>
      </c>
      <c r="D23" s="18">
        <f t="shared" ca="1" si="4"/>
        <v>10</v>
      </c>
      <c r="E23" s="18" t="s">
        <v>1658</v>
      </c>
      <c r="H23" s="18" t="s">
        <v>1659</v>
      </c>
      <c r="K23" s="18" t="s">
        <v>1660</v>
      </c>
      <c r="L23" s="28" t="s">
        <v>1510</v>
      </c>
      <c r="M23" s="18" t="s">
        <v>3878</v>
      </c>
      <c r="N23" s="18">
        <f t="shared" ref="N23" ca="1" si="20">IF($D23=1,VLOOKUP(1,INDIRECT(第1問問題レベル,0),2,0),IF($D23=2,VLOOKUP(2,INDIRECT(第2問問題レベル,0),2,0),IF($D23=3,VLOOKUP(3,INDIRECT(第3問問題レベル,0),2,0),IF($D23=4,VLOOKUP(4,INDIRECT(第4問問題レベル,0),2,0),IF($D23=5,VLOOKUP(5,INDIRECT(第5問問題レベル,0),2,0),IF($D23=6,VLOOKUP(6,INDIRECT(第6問問題レベル,0),2,0),0))))))</f>
        <v>0</v>
      </c>
      <c r="O23" s="18" t="str">
        <f ca="1">IF(MOD(N23,10)=0,"ぴき",IF(MOD(N23,10)=1,"ぴき",IF(MOD(N23,10)=6,"ぴき",IF(MOD(N23,10)=3,"びき","ひき"))))</f>
        <v>ぴき</v>
      </c>
      <c r="P23" s="18" t="s">
        <v>1661</v>
      </c>
      <c r="T23" s="28" t="s">
        <v>1511</v>
      </c>
      <c r="U23" s="18" t="s">
        <v>89</v>
      </c>
      <c r="V23" s="18">
        <f t="shared" ref="V23" ca="1" si="21">IF($D23=1,VLOOKUP(1,INDIRECT(第1問問題レベル,0),3,0),IF($D23=2,VLOOKUP(2,INDIRECT(第2問問題レベル,0),3,0),IF($D23=3,VLOOKUP(3,INDIRECT(第3問問題レベル,0),3,0),IF($D23=4,VLOOKUP(4,INDIRECT(第4問問題レベル,0),3,0),IF($D23=5,VLOOKUP(5,INDIRECT(第5問問題レベル,0),3,0),IF($D23=6,VLOOKUP(6,INDIRECT(第6問問題レベル,0),3,0),0))))))</f>
        <v>0</v>
      </c>
      <c r="W23" s="18" t="str">
        <f ca="1">IF(MOD(V23,10)=0,"ぴき",IF(MOD(V23,10)=1,"ぴき",IF(MOD(V23,10)=6,"ぴき",IF(MOD(V23,10)=3,"びき","ひき"))))</f>
        <v>ぴき</v>
      </c>
      <c r="X23" s="18" t="s">
        <v>1662</v>
      </c>
      <c r="AB23" s="28" t="s">
        <v>1512</v>
      </c>
      <c r="AC23" s="18" t="s">
        <v>1663</v>
      </c>
      <c r="AF23" s="18" t="s">
        <v>1664</v>
      </c>
      <c r="AI23" s="18" t="s">
        <v>1665</v>
      </c>
      <c r="AJ23" s="3" t="str">
        <f t="shared" ca="1" si="3"/>
        <v>きつね　と　たぬきが　あつまって　すもうたいかいを　しました。みんなで　0ぴき　あつまり　ました。きつねは0ぴき　あつまりました。たぬきは、なんびき　あつまりましたか。</v>
      </c>
    </row>
    <row r="24" spans="1:36" s="18" customFormat="1" ht="42.75">
      <c r="A24" s="3" t="s">
        <v>3468</v>
      </c>
      <c r="B24" s="3">
        <v>23</v>
      </c>
      <c r="C24" s="18">
        <f t="shared" ca="1" si="0"/>
        <v>0.53216009918750817</v>
      </c>
      <c r="D24" s="18">
        <f t="shared" ca="1" si="4"/>
        <v>17</v>
      </c>
      <c r="E24" s="18" t="s">
        <v>3746</v>
      </c>
      <c r="F24" s="18">
        <f t="shared" ca="1" si="7"/>
        <v>0</v>
      </c>
      <c r="G24" s="18" t="s">
        <v>1651</v>
      </c>
      <c r="H24" s="18" t="s">
        <v>1666</v>
      </c>
      <c r="L24" s="28" t="s">
        <v>1510</v>
      </c>
      <c r="M24" s="18" t="s">
        <v>3465</v>
      </c>
      <c r="N24" s="18">
        <f t="shared" ca="1" si="5"/>
        <v>0</v>
      </c>
      <c r="O24" s="18" t="s">
        <v>1667</v>
      </c>
      <c r="P24" s="18" t="s">
        <v>28</v>
      </c>
      <c r="T24" s="28" t="s">
        <v>1511</v>
      </c>
      <c r="U24" s="18" t="s">
        <v>1668</v>
      </c>
      <c r="X24" s="18" t="s">
        <v>1670</v>
      </c>
      <c r="AA24" s="18" t="s">
        <v>1669</v>
      </c>
      <c r="AB24" s="28" t="s">
        <v>1512</v>
      </c>
      <c r="AJ24" s="3" t="str">
        <f t="shared" ca="1" si="3"/>
        <v>クッキーを　0こ　つくりました。じょうずに　できたのは、0こです。じょうずに　できなかったのは、なんこで　しょう。</v>
      </c>
    </row>
    <row r="25" spans="1:36" s="18" customFormat="1" ht="57">
      <c r="A25" s="3" t="s">
        <v>3468</v>
      </c>
      <c r="B25" s="18">
        <v>24</v>
      </c>
      <c r="C25" s="18">
        <f t="shared" ca="1" si="0"/>
        <v>0.95866829218429972</v>
      </c>
      <c r="D25" s="18">
        <f t="shared" ca="1" si="4"/>
        <v>2</v>
      </c>
      <c r="E25" s="18" t="s">
        <v>93</v>
      </c>
      <c r="F25" s="18">
        <f t="shared" ca="1" si="7"/>
        <v>12</v>
      </c>
      <c r="G25" s="18" t="s">
        <v>1676</v>
      </c>
      <c r="H25" s="18" t="s">
        <v>1677</v>
      </c>
      <c r="K25" s="18" t="s">
        <v>1678</v>
      </c>
      <c r="L25" s="28" t="s">
        <v>1510</v>
      </c>
      <c r="M25" s="18" t="s">
        <v>1679</v>
      </c>
      <c r="P25" s="18" t="s">
        <v>1680</v>
      </c>
      <c r="Q25" s="18">
        <f t="shared" ref="Q25" ca="1" si="22">IF($D25=1,VLOOKUP(1,INDIRECT(第1問問題レベル,0),3,0),IF($D25=2,VLOOKUP(2,INDIRECT(第2問問題レベル,0),3,0),IF($D25=3,VLOOKUP(3,INDIRECT(第3問問題レベル,0),3,0),IF($D25=4,VLOOKUP(4,INDIRECT(第4問問題レベル,0),3,0),IF($D25=5,VLOOKUP(5,INDIRECT(第5問問題レベル,0),3,0),IF($D25=6,VLOOKUP(6,INDIRECT(第6問問題レベル,0),3,0),0))))))</f>
        <v>7</v>
      </c>
      <c r="R25" s="18" t="s">
        <v>3466</v>
      </c>
      <c r="S25" s="18" t="s">
        <v>92</v>
      </c>
      <c r="T25" s="28" t="s">
        <v>1511</v>
      </c>
      <c r="U25" s="18" t="s">
        <v>1681</v>
      </c>
      <c r="X25" s="18" t="s">
        <v>1682</v>
      </c>
      <c r="AA25" s="18" t="s">
        <v>3467</v>
      </c>
      <c r="AB25" s="28" t="s">
        <v>1512</v>
      </c>
      <c r="AJ25" s="3" t="str">
        <f t="shared" ca="1" si="3"/>
        <v>うみに　12にちかん　あそびに　いきました。そのうち、うみに　はいったのは、7にち　でした。うみに　はいらなかったのは、なんにち　ですか。</v>
      </c>
    </row>
    <row r="26" spans="1:36" s="18" customFormat="1" ht="42.75">
      <c r="A26" s="3" t="s">
        <v>3468</v>
      </c>
      <c r="B26" s="3">
        <v>25</v>
      </c>
      <c r="C26" s="18">
        <f t="shared" ca="1" si="0"/>
        <v>0.12348119701307114</v>
      </c>
      <c r="D26" s="18">
        <f t="shared" ca="1" si="4"/>
        <v>24</v>
      </c>
      <c r="E26" s="18" t="s">
        <v>1694</v>
      </c>
      <c r="H26" s="18" t="s">
        <v>3907</v>
      </c>
      <c r="I26" s="18">
        <f t="shared" ref="I26" ca="1" si="23">IF($D26=1,VLOOKUP(1,INDIRECT(第1問問題レベル,0),2,0),IF($D26=2,VLOOKUP(2,INDIRECT(第2問問題レベル,0),2,0),IF($D26=3,VLOOKUP(3,INDIRECT(第3問問題レベル,0),2,0),IF($D26=4,VLOOKUP(4,INDIRECT(第4問問題レベル,0),2,0),IF($D26=5,VLOOKUP(5,INDIRECT(第5問問題レベル,0),2,0),IF($D26=6,VLOOKUP(6,INDIRECT(第6問問題レベル,0),2,0),0))))))</f>
        <v>0</v>
      </c>
      <c r="J26" s="18" t="str">
        <f ca="1">IF(MOD(I26,10)=0,"ぴき",IF(MOD(I26,10)=1,"ぴき",IF(MOD(I26,10)=6,"ぴき",IF(MOD(I26,10)=3,"びき","ひき"))))</f>
        <v>ぴき</v>
      </c>
      <c r="K26" s="18" t="s">
        <v>90</v>
      </c>
      <c r="L26" s="28" t="s">
        <v>1510</v>
      </c>
      <c r="N26" s="18">
        <f t="shared" ca="1" si="5"/>
        <v>0</v>
      </c>
      <c r="O26" s="18" t="str">
        <f ca="1">IF(MOD(N26,10)=0,"ぴき",IF(MOD(N26,10)=1,"ぴき",IF(MOD(N26,10)=6,"ぴき",IF(MOD(N26,10)=3,"びき","ひき"))))</f>
        <v>ぴき</v>
      </c>
      <c r="P26" s="18" t="s">
        <v>1695</v>
      </c>
      <c r="S26" s="18" t="s">
        <v>54</v>
      </c>
      <c r="T26" s="28" t="s">
        <v>1511</v>
      </c>
      <c r="U26" s="18" t="s">
        <v>1468</v>
      </c>
      <c r="X26" s="18" t="s">
        <v>1696</v>
      </c>
      <c r="AA26" s="18" t="s">
        <v>1697</v>
      </c>
      <c r="AB26" s="28" t="s">
        <v>1512</v>
      </c>
      <c r="AJ26" s="3" t="str">
        <f t="shared" ca="1" si="3"/>
        <v>ハムスターケースにハムスターが　0ぴき　はいって　います。0ぴきが、すのそとに　います。すの　なかには、なんびきの　ハムスターが　いますか。</v>
      </c>
    </row>
    <row r="27" spans="1:36" s="18" customFormat="1" ht="42.75">
      <c r="A27" s="3" t="s">
        <v>3468</v>
      </c>
      <c r="B27" s="18">
        <v>26</v>
      </c>
      <c r="C27" s="18">
        <f t="shared" ca="1" si="0"/>
        <v>0.27847482268469625</v>
      </c>
      <c r="D27" s="18">
        <f t="shared" ca="1" si="4"/>
        <v>21</v>
      </c>
      <c r="E27" s="18" t="s">
        <v>3912</v>
      </c>
      <c r="F27" s="18">
        <f t="shared" ca="1" si="7"/>
        <v>0</v>
      </c>
      <c r="G27" s="18" t="str">
        <f ca="1">IF(F27=1,"にん（ひとり）",IF(F27=2,"にん（ふたり）","にん"))</f>
        <v>にん</v>
      </c>
      <c r="H27" s="18" t="s">
        <v>1698</v>
      </c>
      <c r="K27" s="18" t="s">
        <v>428</v>
      </c>
      <c r="L27" s="28" t="s">
        <v>1510</v>
      </c>
      <c r="M27" s="18" t="s">
        <v>1699</v>
      </c>
      <c r="P27" s="18" t="s">
        <v>3913</v>
      </c>
      <c r="Q27" s="18">
        <f t="shared" ref="Q27" ca="1" si="24">IF($D27=1,VLOOKUP(1,INDIRECT(第1問問題レベル,0),3,0),IF($D27=2,VLOOKUP(2,INDIRECT(第2問問題レベル,0),3,0),IF($D27=3,VLOOKUP(3,INDIRECT(第3問問題レベル,0),3,0),IF($D27=4,VLOOKUP(4,INDIRECT(第4問問題レベル,0),3,0),IF($D27=5,VLOOKUP(5,INDIRECT(第5問問題レベル,0),3,0),IF($D27=6,VLOOKUP(6,INDIRECT(第6問問題レベル,0),3,0),0))))))</f>
        <v>0</v>
      </c>
      <c r="R27" s="18" t="str">
        <f ca="1">IF(Q27=1,"にん（ひとり）",IF(Q27=2,"にん（ふたり）","にん"))</f>
        <v>にん</v>
      </c>
      <c r="S27" s="18" t="s">
        <v>78</v>
      </c>
      <c r="T27" s="28" t="s">
        <v>1511</v>
      </c>
      <c r="U27" s="18" t="s">
        <v>1700</v>
      </c>
      <c r="X27" s="18" t="s">
        <v>1656</v>
      </c>
      <c r="AA27" s="18" t="s">
        <v>1701</v>
      </c>
      <c r="AB27" s="28" t="s">
        <v>1512</v>
      </c>
      <c r="AJ27" s="3" t="str">
        <f t="shared" ca="1" si="3"/>
        <v>プールで　こどもが　0にん　およぐ　れんしゅうを　しています。ゴーグルを　つけているのが　0にん　です。ゴーグルを　つけて　いないのは、なんにん　ですか。</v>
      </c>
    </row>
    <row r="28" spans="1:36" s="18" customFormat="1">
      <c r="L28" s="28"/>
      <c r="T28" s="28"/>
      <c r="AB28" s="28"/>
      <c r="AJ28" s="3"/>
    </row>
    <row r="29" spans="1:36" s="18" customFormat="1" ht="42.75">
      <c r="A29" s="18" t="s">
        <v>3469</v>
      </c>
      <c r="B29" s="18">
        <v>1</v>
      </c>
      <c r="C29" s="18">
        <f t="shared" ca="1" si="0"/>
        <v>0.38193727585104764</v>
      </c>
      <c r="D29" s="18">
        <f ca="1">RANK(C29,C$29:C$42)</f>
        <v>13</v>
      </c>
      <c r="E29" s="18" t="s">
        <v>1703</v>
      </c>
      <c r="H29" s="18" t="s">
        <v>3914</v>
      </c>
      <c r="I29" s="18">
        <f t="shared" ref="I29" ca="1" si="25">IF($D29=1,VLOOKUP(1,INDIRECT(第1問問題レベル,0),2,0),IF($D29=2,VLOOKUP(2,INDIRECT(第2問問題レベル,0),2,0),IF($D29=3,VLOOKUP(3,INDIRECT(第3問問題レベル,0),2,0),IF($D29=4,VLOOKUP(4,INDIRECT(第4問問題レベル,0),2,0),IF($D29=5,VLOOKUP(5,INDIRECT(第5問問題レベル,0),2,0),IF($D29=6,VLOOKUP(6,INDIRECT(第6問問題レベル,0),2,0),0))))))</f>
        <v>0</v>
      </c>
      <c r="J29" s="18" t="s">
        <v>1702</v>
      </c>
      <c r="K29" s="18" t="s">
        <v>117</v>
      </c>
      <c r="L29" s="28" t="s">
        <v>1510</v>
      </c>
      <c r="M29" s="18" t="s">
        <v>3915</v>
      </c>
      <c r="N29" s="18">
        <f t="shared" ca="1" si="5"/>
        <v>0</v>
      </c>
      <c r="O29" s="18" t="s">
        <v>1651</v>
      </c>
      <c r="S29" s="18" t="s">
        <v>78</v>
      </c>
      <c r="T29" s="28" t="s">
        <v>1511</v>
      </c>
      <c r="U29" s="18" t="s">
        <v>1704</v>
      </c>
      <c r="X29" s="18" t="s">
        <v>1705</v>
      </c>
      <c r="AA29" s="18" t="s">
        <v>1706</v>
      </c>
      <c r="AB29" s="28" t="s">
        <v>1512</v>
      </c>
      <c r="AJ29" s="3" t="str">
        <f t="shared" ca="1" si="3"/>
        <v>アンパンと　メロンパンを　あわせて　0こ　かいました。アンパンは　0こ　です。メロンパンは、なんこ　でしょう。</v>
      </c>
    </row>
    <row r="30" spans="1:36" s="18" customFormat="1" ht="42.75">
      <c r="A30" s="18" t="s">
        <v>3469</v>
      </c>
      <c r="B30" s="18">
        <v>2</v>
      </c>
      <c r="C30" s="18">
        <f t="shared" ca="1" si="0"/>
        <v>0.76808836326193086</v>
      </c>
      <c r="D30" s="18">
        <f t="shared" ref="D30:D42" ca="1" si="26">RANK(C30,C$29:C$42)</f>
        <v>4</v>
      </c>
      <c r="E30" s="18" t="s">
        <v>2727</v>
      </c>
      <c r="H30" s="18" t="s">
        <v>3914</v>
      </c>
      <c r="I30" s="18">
        <f t="shared" ref="I30:I38" ca="1" si="27">IF($D30=1,VLOOKUP(1,INDIRECT(第1問問題レベル,0),2,0),IF($D30=2,VLOOKUP(2,INDIRECT(第2問問題レベル,0),2,0),IF($D30=3,VLOOKUP(3,INDIRECT(第3問問題レベル,0),2,0),IF($D30=4,VLOOKUP(4,INDIRECT(第4問問題レベル,0),2,0),IF($D30=5,VLOOKUP(5,INDIRECT(第5問問題レベル,0),2,0),IF($D30=6,VLOOKUP(6,INDIRECT(第6問問題レベル,0),2,0),0))))))</f>
        <v>8</v>
      </c>
      <c r="J30" s="18" t="str">
        <f ca="1">IF(MOD(I30,10)=0,"ぴき",IF(MOD(I30,10)=1,"ぴき",IF(MOD(I30,10)=6,"ぴき",IF(MOD(I30,10)=3,"びき","ひき"))))</f>
        <v>ひき</v>
      </c>
      <c r="K30" s="18" t="s">
        <v>73</v>
      </c>
      <c r="L30" s="28" t="s">
        <v>1510</v>
      </c>
      <c r="M30" s="18" t="s">
        <v>3916</v>
      </c>
      <c r="N30" s="18">
        <f t="shared" ref="N30:N38" ca="1" si="28">IF($D30=1,VLOOKUP(1,INDIRECT(第1問問題レベル,0),3,0),IF($D30=2,VLOOKUP(2,INDIRECT(第2問問題レベル,0),3,0),IF($D30=3,VLOOKUP(3,INDIRECT(第3問問題レベル,0),3,0),IF($D30=4,VLOOKUP(4,INDIRECT(第4問問題レベル,0),3,0),IF($D30=5,VLOOKUP(5,INDIRECT(第5問問題レベル,0),3,0),IF($D30=6,VLOOKUP(6,INDIRECT(第6問問題レベル,0),3,0),0))))))</f>
        <v>4</v>
      </c>
      <c r="O30" s="18" t="str">
        <f ca="1">IF(MOD(N30,10)=0,"ぴき",IF(MOD(N30,10)=1,"ぴき",IF(MOD(N30,10)=6,"ぴき",IF(MOD(N30,10)=3,"びき","ひき"))))</f>
        <v>ひき</v>
      </c>
      <c r="P30" s="18" t="s">
        <v>1506</v>
      </c>
      <c r="T30" s="28" t="s">
        <v>1511</v>
      </c>
      <c r="U30" s="18" t="s">
        <v>1507</v>
      </c>
      <c r="X30" s="18" t="s">
        <v>1508</v>
      </c>
      <c r="AA30" s="18" t="s">
        <v>1509</v>
      </c>
      <c r="AB30" s="28" t="s">
        <v>1512</v>
      </c>
      <c r="AJ30" s="3" t="str">
        <f t="shared" ref="AJ30:AJ42" ca="1" si="29">E30&amp;F30&amp;G30&amp;H30&amp;I30&amp;J30&amp;K30&amp;M30&amp;N30&amp;O30&amp;P30&amp;Q30&amp;R30&amp;S30&amp;U30&amp;V30&amp;W30&amp;X30&amp;Y30&amp;Z30&amp;AA30&amp;AC30&amp;AD30&amp;AE30&amp;AF30&amp;AG30&amp;AH30&amp;AI30</f>
        <v>ちょうちょ　と　とんぼを　あわせて　8ひき　つかまえました。ちょうちょは　4ひき　います。とんぼは、なんびき　いますか。</v>
      </c>
    </row>
    <row r="31" spans="1:36" s="18" customFormat="1" ht="42.75">
      <c r="A31" s="18" t="s">
        <v>3469</v>
      </c>
      <c r="B31" s="18">
        <v>3</v>
      </c>
      <c r="C31" s="18">
        <f t="shared" ca="1" si="0"/>
        <v>0.46879295932088061</v>
      </c>
      <c r="D31" s="18">
        <f t="shared" ca="1" si="26"/>
        <v>11</v>
      </c>
      <c r="E31" s="18" t="s">
        <v>2728</v>
      </c>
      <c r="H31" s="18" t="s">
        <v>3914</v>
      </c>
      <c r="I31" s="18">
        <f t="shared" ca="1" si="27"/>
        <v>0</v>
      </c>
      <c r="J31" s="18" t="s">
        <v>1518</v>
      </c>
      <c r="K31" s="18" t="s">
        <v>55</v>
      </c>
      <c r="L31" s="28" t="s">
        <v>1510</v>
      </c>
      <c r="M31" s="18" t="s">
        <v>3917</v>
      </c>
      <c r="N31" s="18">
        <f t="shared" ca="1" si="28"/>
        <v>0</v>
      </c>
      <c r="O31" s="18" t="s">
        <v>1519</v>
      </c>
      <c r="P31" s="18" t="s">
        <v>78</v>
      </c>
      <c r="T31" s="28" t="s">
        <v>1511</v>
      </c>
      <c r="U31" s="18" t="s">
        <v>1520</v>
      </c>
      <c r="X31" s="18" t="s">
        <v>1521</v>
      </c>
      <c r="AA31" s="18" t="s">
        <v>1522</v>
      </c>
      <c r="AB31" s="28" t="s">
        <v>1512</v>
      </c>
      <c r="AJ31" s="3" t="str">
        <f t="shared" ca="1" si="29"/>
        <v>どんぐり　と　くりが　あわせて　0こ　あります。　どんぐりは　0こ　です。くりは、なんこ　ありますか。</v>
      </c>
    </row>
    <row r="32" spans="1:36" s="18" customFormat="1" ht="28.5">
      <c r="A32" s="18" t="s">
        <v>3469</v>
      </c>
      <c r="B32" s="18">
        <v>4</v>
      </c>
      <c r="C32" s="18">
        <f t="shared" ca="1" si="0"/>
        <v>0.59464643072769441</v>
      </c>
      <c r="D32" s="18">
        <f t="shared" ca="1" si="26"/>
        <v>8</v>
      </c>
      <c r="E32" s="18" t="s">
        <v>1528</v>
      </c>
      <c r="H32" s="18" t="s">
        <v>3914</v>
      </c>
      <c r="I32" s="18">
        <f t="shared" ca="1" si="27"/>
        <v>0</v>
      </c>
      <c r="J32" s="18" t="s">
        <v>1527</v>
      </c>
      <c r="K32" s="18" t="s">
        <v>55</v>
      </c>
      <c r="L32" s="28" t="s">
        <v>1510</v>
      </c>
      <c r="M32" s="18" t="s">
        <v>3918</v>
      </c>
      <c r="N32" s="18">
        <f t="shared" ca="1" si="28"/>
        <v>0</v>
      </c>
      <c r="O32" s="18" t="s">
        <v>1527</v>
      </c>
      <c r="P32" s="18" t="s">
        <v>78</v>
      </c>
      <c r="T32" s="28" t="s">
        <v>1511</v>
      </c>
      <c r="U32" s="18" t="s">
        <v>1529</v>
      </c>
      <c r="X32" s="18" t="s">
        <v>1530</v>
      </c>
      <c r="AA32" s="18" t="s">
        <v>1526</v>
      </c>
      <c r="AB32" s="28" t="s">
        <v>1512</v>
      </c>
      <c r="AJ32" s="3" t="str">
        <f t="shared" ca="1" si="29"/>
        <v>ほん　と　ノート　あわせて　0さつ　あります。ほんは　0さつ　です。ノートは、なんさつ　ですか。</v>
      </c>
    </row>
    <row r="33" spans="1:36" s="18" customFormat="1" ht="42.75">
      <c r="A33" s="18" t="s">
        <v>3469</v>
      </c>
      <c r="B33" s="18">
        <v>5</v>
      </c>
      <c r="C33" s="18">
        <f t="shared" ca="1" si="0"/>
        <v>0.16564594448176539</v>
      </c>
      <c r="D33" s="18">
        <f t="shared" ca="1" si="26"/>
        <v>14</v>
      </c>
      <c r="E33" s="18" t="s">
        <v>1583</v>
      </c>
      <c r="H33" s="18" t="s">
        <v>3914</v>
      </c>
      <c r="I33" s="18">
        <f t="shared" ca="1" si="27"/>
        <v>0</v>
      </c>
      <c r="J33" s="18" t="str">
        <f ca="1">IF(MOD(I33,10)=0,"ぴき",IF(MOD(I33,10)=1,"ぴき",IF(MOD(I33,10)=6,"ぴき",IF(MOD(I33,10)=3,"びき","ひき"))))</f>
        <v>ぴき</v>
      </c>
      <c r="K33" s="18" t="s">
        <v>80</v>
      </c>
      <c r="L33" s="28" t="s">
        <v>1510</v>
      </c>
      <c r="M33" s="18" t="s">
        <v>3919</v>
      </c>
      <c r="N33" s="18">
        <f t="shared" ca="1" si="28"/>
        <v>0</v>
      </c>
      <c r="O33" s="18" t="str">
        <f ca="1">IF(MOD(N33,10)=0,"ぴき",IF(MOD(N33,10)=1,"ぴき",IF(MOD(N33,10)=6,"ぴき",IF(MOD(N33,10)=3,"びき","ひき"))))</f>
        <v>ぴき</v>
      </c>
      <c r="S33" s="18" t="s">
        <v>78</v>
      </c>
      <c r="T33" s="28" t="s">
        <v>1511</v>
      </c>
      <c r="U33" s="18" t="s">
        <v>303</v>
      </c>
      <c r="X33" s="18" t="s">
        <v>1584</v>
      </c>
      <c r="AA33" s="18" t="s">
        <v>1585</v>
      </c>
      <c r="AB33" s="28" t="s">
        <v>1512</v>
      </c>
      <c r="AJ33" s="3" t="str">
        <f t="shared" ca="1" si="29"/>
        <v>たこ　と　いか　あわせて　0ぴき　うっていました。たこは　0ぴき　です。いかは、なんびき　ですか。</v>
      </c>
    </row>
    <row r="34" spans="1:36" s="18" customFormat="1" ht="28.5">
      <c r="A34" s="18" t="s">
        <v>3469</v>
      </c>
      <c r="B34" s="18">
        <v>6</v>
      </c>
      <c r="C34" s="18">
        <f t="shared" ca="1" si="0"/>
        <v>0.73056573032975003</v>
      </c>
      <c r="D34" s="18">
        <f t="shared" ca="1" si="26"/>
        <v>5</v>
      </c>
      <c r="E34" s="18" t="s">
        <v>1586</v>
      </c>
      <c r="H34" s="18" t="s">
        <v>3914</v>
      </c>
      <c r="I34" s="18">
        <f t="shared" ca="1" si="27"/>
        <v>6</v>
      </c>
      <c r="J34" s="18" t="s">
        <v>1587</v>
      </c>
      <c r="K34" s="18" t="s">
        <v>86</v>
      </c>
      <c r="L34" s="28" t="s">
        <v>1510</v>
      </c>
      <c r="M34" s="18" t="s">
        <v>138</v>
      </c>
      <c r="N34" s="18">
        <f t="shared" ca="1" si="28"/>
        <v>2</v>
      </c>
      <c r="O34" s="18" t="s">
        <v>1587</v>
      </c>
      <c r="S34" s="18" t="s">
        <v>78</v>
      </c>
      <c r="T34" s="28" t="s">
        <v>1511</v>
      </c>
      <c r="U34" s="18" t="s">
        <v>142</v>
      </c>
      <c r="X34" s="18" t="s">
        <v>1588</v>
      </c>
      <c r="AA34" s="18" t="s">
        <v>1585</v>
      </c>
      <c r="AB34" s="28" t="s">
        <v>1512</v>
      </c>
      <c r="AJ34" s="3" t="str">
        <f t="shared" ca="1" si="29"/>
        <v>うし　と　ぶた　あわせて　6とう　かって　います。うしは、2とう　です。ぶたは、なんとう　ですか。</v>
      </c>
    </row>
    <row r="35" spans="1:36" s="18" customFormat="1" ht="57">
      <c r="A35" s="18" t="s">
        <v>3469</v>
      </c>
      <c r="B35" s="18">
        <v>7</v>
      </c>
      <c r="C35" s="18">
        <f t="shared" ca="1" si="0"/>
        <v>0.94510361527971032</v>
      </c>
      <c r="D35" s="18">
        <f t="shared" ca="1" si="26"/>
        <v>1</v>
      </c>
      <c r="E35" s="18" t="s">
        <v>1606</v>
      </c>
      <c r="H35" s="18" t="s">
        <v>3920</v>
      </c>
      <c r="I35" s="18">
        <f t="shared" ca="1" si="27"/>
        <v>19</v>
      </c>
      <c r="J35" s="18" t="s">
        <v>1605</v>
      </c>
      <c r="K35" s="18" t="s">
        <v>55</v>
      </c>
      <c r="L35" s="28" t="s">
        <v>1510</v>
      </c>
      <c r="M35" s="18" t="s">
        <v>1609</v>
      </c>
      <c r="N35" s="18">
        <f t="shared" ca="1" si="28"/>
        <v>1</v>
      </c>
      <c r="O35" s="18" t="s">
        <v>1607</v>
      </c>
      <c r="S35" s="18" t="s">
        <v>78</v>
      </c>
      <c r="T35" s="28" t="s">
        <v>1511</v>
      </c>
      <c r="U35" s="18" t="s">
        <v>1608</v>
      </c>
      <c r="X35" s="18" t="s">
        <v>1610</v>
      </c>
      <c r="AA35" s="18" t="s">
        <v>1585</v>
      </c>
      <c r="AB35" s="28" t="s">
        <v>1512</v>
      </c>
      <c r="AJ35" s="3" t="str">
        <f t="shared" ca="1" si="29"/>
        <v>あかい　ふうせん　と　みどりの　ふうせん、あわせて　19こ　あります。あかい　ふうせんは、1こ　です。みどりの　ふうせんは、なんこ　ですか。</v>
      </c>
    </row>
    <row r="36" spans="1:36" s="18" customFormat="1" ht="57">
      <c r="A36" s="18" t="s">
        <v>3469</v>
      </c>
      <c r="B36" s="18">
        <v>8</v>
      </c>
      <c r="C36" s="18">
        <f t="shared" ca="1" si="0"/>
        <v>0.51712952754086638</v>
      </c>
      <c r="D36" s="18">
        <f t="shared" ca="1" si="26"/>
        <v>10</v>
      </c>
      <c r="E36" s="18" t="s">
        <v>1611</v>
      </c>
      <c r="H36" s="18" t="s">
        <v>3914</v>
      </c>
      <c r="I36" s="18">
        <f t="shared" ca="1" si="27"/>
        <v>0</v>
      </c>
      <c r="J36" s="18" t="str">
        <f ca="1">IF(MOD(I36,10)=0,"ぴき",IF(MOD(I36,10)=1,"ぴき",IF(MOD(I36,10)=6,"ぴき",IF(MOD(I36,10)=3,"びき","ひき"))))</f>
        <v>ぴき</v>
      </c>
      <c r="K36" s="18" t="s">
        <v>54</v>
      </c>
      <c r="L36" s="28" t="s">
        <v>1510</v>
      </c>
      <c r="M36" s="18" t="s">
        <v>3921</v>
      </c>
      <c r="N36" s="18">
        <f t="shared" ca="1" si="28"/>
        <v>0</v>
      </c>
      <c r="O36" s="18" t="str">
        <f ca="1">IF(MOD(N36,10)=0,"ぴき",IF(MOD(N36,10)=1,"ぴき",IF(MOD(N36,10)=6,"ぴき",IF(MOD(N36,10)=3,"びき","ひき"))))</f>
        <v>ぴき</v>
      </c>
      <c r="S36" s="18" t="s">
        <v>78</v>
      </c>
      <c r="T36" s="28" t="s">
        <v>1511</v>
      </c>
      <c r="U36" s="18" t="s">
        <v>1612</v>
      </c>
      <c r="X36" s="18" t="s">
        <v>1613</v>
      </c>
      <c r="AA36" s="18" t="s">
        <v>1614</v>
      </c>
      <c r="AB36" s="28" t="s">
        <v>1512</v>
      </c>
      <c r="AJ36" s="3" t="str">
        <f t="shared" ca="1" si="29"/>
        <v>かえる　と　おたまじゃくし　あわせて　0ぴき　います。かえるは　0ぴき　です。おたまじゃくしは、なんびき　いますか。</v>
      </c>
    </row>
    <row r="37" spans="1:36" s="18" customFormat="1" ht="42.75">
      <c r="A37" s="18" t="s">
        <v>3469</v>
      </c>
      <c r="B37" s="18">
        <v>9</v>
      </c>
      <c r="C37" s="18">
        <f t="shared" ca="1" si="0"/>
        <v>0.93269386179942593</v>
      </c>
      <c r="D37" s="18">
        <f t="shared" ca="1" si="26"/>
        <v>2</v>
      </c>
      <c r="E37" s="18" t="s">
        <v>1620</v>
      </c>
      <c r="H37" s="18" t="s">
        <v>3914</v>
      </c>
      <c r="I37" s="18">
        <f t="shared" ca="1" si="27"/>
        <v>12</v>
      </c>
      <c r="J37" s="18" t="s">
        <v>1619</v>
      </c>
      <c r="K37" s="18" t="s">
        <v>54</v>
      </c>
      <c r="L37" s="28" t="s">
        <v>1510</v>
      </c>
      <c r="M37" s="18" t="s">
        <v>3464</v>
      </c>
      <c r="N37" s="18">
        <f t="shared" ca="1" si="28"/>
        <v>7</v>
      </c>
      <c r="O37" s="18" t="s">
        <v>1619</v>
      </c>
      <c r="S37" s="18" t="s">
        <v>78</v>
      </c>
      <c r="T37" s="28" t="s">
        <v>1511</v>
      </c>
      <c r="U37" s="18" t="s">
        <v>1622</v>
      </c>
      <c r="X37" s="18" t="s">
        <v>1621</v>
      </c>
      <c r="AA37" s="18" t="s">
        <v>1623</v>
      </c>
      <c r="AB37" s="28" t="s">
        <v>1512</v>
      </c>
      <c r="AJ37" s="3" t="str">
        <f t="shared" ca="1" si="29"/>
        <v>にわとり　と　ひよこ　あわせて　12わ　います。ひよこは、7わ　です。にわとりは、なんわ　ですか。</v>
      </c>
    </row>
    <row r="38" spans="1:36" s="18" customFormat="1" ht="57">
      <c r="A38" s="18" t="s">
        <v>3469</v>
      </c>
      <c r="B38" s="18">
        <v>10</v>
      </c>
      <c r="C38" s="18">
        <f t="shared" ca="1" si="0"/>
        <v>0.38499509793332931</v>
      </c>
      <c r="D38" s="18">
        <f t="shared" ca="1" si="26"/>
        <v>12</v>
      </c>
      <c r="E38" s="18" t="s">
        <v>1627</v>
      </c>
      <c r="H38" s="18" t="s">
        <v>3922</v>
      </c>
      <c r="I38" s="18">
        <f t="shared" ca="1" si="27"/>
        <v>0</v>
      </c>
      <c r="J38" s="18" t="s">
        <v>1626</v>
      </c>
      <c r="K38" s="18" t="s">
        <v>55</v>
      </c>
      <c r="L38" s="28" t="s">
        <v>1510</v>
      </c>
      <c r="M38" s="18" t="s">
        <v>3923</v>
      </c>
      <c r="N38" s="18">
        <f t="shared" ca="1" si="28"/>
        <v>0</v>
      </c>
      <c r="O38" s="18" t="s">
        <v>1628</v>
      </c>
      <c r="P38" s="18" t="s">
        <v>1629</v>
      </c>
      <c r="T38" s="28" t="s">
        <v>1511</v>
      </c>
      <c r="U38" s="18" t="s">
        <v>1630</v>
      </c>
      <c r="X38" s="18" t="s">
        <v>1610</v>
      </c>
      <c r="AA38" s="18" t="s">
        <v>1631</v>
      </c>
      <c r="AB38" s="28" t="s">
        <v>1512</v>
      </c>
      <c r="AJ38" s="3" t="str">
        <f t="shared" ca="1" si="29"/>
        <v>あかいりんご　と　きいろいりんご、あわせて　0こ　あります。あかい　りんごは　0こ　あります。きいろいりんごは、なんこ　ありますか。</v>
      </c>
    </row>
    <row r="39" spans="1:36" s="18" customFormat="1" ht="42.75">
      <c r="A39" s="18" t="s">
        <v>3469</v>
      </c>
      <c r="B39" s="18">
        <v>11</v>
      </c>
      <c r="C39" s="18">
        <f t="shared" ca="1" si="0"/>
        <v>0.68125397464892068</v>
      </c>
      <c r="D39" s="18">
        <f t="shared" ca="1" si="26"/>
        <v>7</v>
      </c>
      <c r="E39" s="18" t="s">
        <v>1636</v>
      </c>
      <c r="H39" s="18" t="s">
        <v>1637</v>
      </c>
      <c r="L39" s="28" t="s">
        <v>1510</v>
      </c>
      <c r="M39" s="18" t="s">
        <v>1638</v>
      </c>
      <c r="P39" s="18" t="s">
        <v>3924</v>
      </c>
      <c r="Q39" s="18">
        <f ca="1">IF($D39=1,VLOOKUP(1,INDIRECT(第1問問題レベル,0),2,0),IF($D39=2,VLOOKUP(2,INDIRECT(第2問問題レベル,0),2,0),IF($D39=3,VLOOKUP(3,INDIRECT(第3問問題レベル,0),2,0),IF($D39=4,VLOOKUP(4,INDIRECT(第4問問題レベル,0),2,0),IF($D39=5,VLOOKUP(5,INDIRECT(第5問問題レベル,0),2,0),IF($D39=6,VLOOKUP(6,INDIRECT(第6問問題レベル,0),2,0),0))))))</f>
        <v>0</v>
      </c>
      <c r="R39" s="18" t="s">
        <v>1639</v>
      </c>
      <c r="S39" s="18" t="s">
        <v>87</v>
      </c>
      <c r="T39" s="28" t="s">
        <v>1511</v>
      </c>
      <c r="U39" s="18" t="s">
        <v>3925</v>
      </c>
      <c r="V39" s="18">
        <f ca="1">IF($D39=1,VLOOKUP(1,INDIRECT(第1問問題レベル,0),3,0),IF($D39=2,VLOOKUP(2,INDIRECT(第2問問題レベル,0),3,0),IF($D39=3,VLOOKUP(3,INDIRECT(第3問問題レベル,0),3,0),IF($D39=4,VLOOKUP(4,INDIRECT(第4問問題レベル,0),3,0),IF($D39=5,VLOOKUP(5,INDIRECT(第5問問題レベル,0),3,0),IF($D39=6,VLOOKUP(6,INDIRECT(第6問問題レベル,0),3,0),0))))))</f>
        <v>0</v>
      </c>
      <c r="W39" s="18" t="s">
        <v>1640</v>
      </c>
      <c r="AA39" s="18" t="s">
        <v>78</v>
      </c>
      <c r="AB39" s="28" t="s">
        <v>1512</v>
      </c>
      <c r="AC39" s="18" t="s">
        <v>1641</v>
      </c>
      <c r="AF39" s="18" t="s">
        <v>1642</v>
      </c>
      <c r="AJ39" s="3" t="str">
        <f t="shared" ca="1" si="29"/>
        <v>おちばひろいにいきました。あかいおちば　と　きいろいおちば　あわせて　0まい　ひろいました。あかい　おちばは　0まい　です。きいろい　おちばは　なんまい　ですか。</v>
      </c>
    </row>
    <row r="40" spans="1:36" s="18" customFormat="1" ht="28.5">
      <c r="A40" s="18" t="s">
        <v>3469</v>
      </c>
      <c r="B40" s="18">
        <v>12</v>
      </c>
      <c r="C40" s="18">
        <f t="shared" ca="1" si="0"/>
        <v>0.72804965390343146</v>
      </c>
      <c r="D40" s="18">
        <f t="shared" ca="1" si="26"/>
        <v>6</v>
      </c>
      <c r="E40" s="18" t="s">
        <v>1671</v>
      </c>
      <c r="H40" s="18" t="s">
        <v>3914</v>
      </c>
      <c r="I40" s="18">
        <f ca="1">IF($D40=1,VLOOKUP(1,INDIRECT(第1問問題レベル,0),2,0),IF($D40=2,VLOOKUP(2,INDIRECT(第2問問題レベル,0),2,0),IF($D40=3,VLOOKUP(3,INDIRECT(第3問問題レベル,0),2,0),IF($D40=4,VLOOKUP(4,INDIRECT(第4問問題レベル,0),2,0),IF($D40=5,VLOOKUP(5,INDIRECT(第5問問題レベル,0),2,0),IF($D40=6,VLOOKUP(6,INDIRECT(第6問問題レベル,0),2,0),0))))))</f>
        <v>8</v>
      </c>
      <c r="J40" s="18" t="s">
        <v>1672</v>
      </c>
      <c r="K40" s="18" t="s">
        <v>91</v>
      </c>
      <c r="L40" s="28" t="s">
        <v>1510</v>
      </c>
      <c r="M40" s="18" t="s">
        <v>3926</v>
      </c>
      <c r="N40" s="18">
        <f ca="1">IF($D40=1,VLOOKUP(1,INDIRECT(第1問問題レベル,0),3,0),IF($D40=2,VLOOKUP(2,INDIRECT(第2問問題レベル,0),3,0),IF($D40=3,VLOOKUP(3,INDIRECT(第3問問題レベル,0),3,0),IF($D40=4,VLOOKUP(4,INDIRECT(第4問問題レベル,0),3,0),IF($D40=5,VLOOKUP(5,INDIRECT(第5問問題レベル,0),3,0),IF($D40=6,VLOOKUP(6,INDIRECT(第6問問題レベル,0),3,0),0))))))</f>
        <v>1</v>
      </c>
      <c r="O40" s="18" t="s">
        <v>1672</v>
      </c>
      <c r="S40" s="18" t="s">
        <v>78</v>
      </c>
      <c r="T40" s="28" t="s">
        <v>1511</v>
      </c>
      <c r="U40" s="18" t="s">
        <v>1673</v>
      </c>
      <c r="X40" s="18" t="s">
        <v>1674</v>
      </c>
      <c r="AA40" s="18" t="s">
        <v>1675</v>
      </c>
      <c r="AB40" s="28" t="s">
        <v>1512</v>
      </c>
      <c r="AJ40" s="3" t="str">
        <f t="shared" ca="1" si="29"/>
        <v>えほんと　ずかんを　あわせて　8さつ　もって　います。えほんは　1さつ　です。ずかんは、なんさつですか。</v>
      </c>
    </row>
    <row r="41" spans="1:36" s="18" customFormat="1" ht="57">
      <c r="A41" s="18" t="s">
        <v>3469</v>
      </c>
      <c r="B41" s="18">
        <v>13</v>
      </c>
      <c r="C41" s="18">
        <f t="shared" ca="1" si="0"/>
        <v>0.57245164803148529</v>
      </c>
      <c r="D41" s="18">
        <f t="shared" ca="1" si="26"/>
        <v>9</v>
      </c>
      <c r="E41" s="18" t="s">
        <v>1683</v>
      </c>
      <c r="K41" s="18" t="s">
        <v>1684</v>
      </c>
      <c r="L41" s="28" t="s">
        <v>1510</v>
      </c>
      <c r="M41" s="18" t="s">
        <v>1685</v>
      </c>
      <c r="P41" s="18" t="s">
        <v>3927</v>
      </c>
      <c r="Q41" s="18">
        <f ca="1">IF($D41=1,VLOOKUP(1,INDIRECT(第1問問題レベル,0),2,0),IF($D41=2,VLOOKUP(2,INDIRECT(第2問問題レベル,0),2,0),IF($D41=3,VLOOKUP(3,INDIRECT(第3問問題レベル,0),2,0),IF($D41=4,VLOOKUP(4,INDIRECT(第4問問題レベル,0),2,0),IF($D41=5,VLOOKUP(5,INDIRECT(第5問問題レベル,0),2,0),IF($D41=6,VLOOKUP(6,INDIRECT(第6問問題レベル,0),2,0),0))))))</f>
        <v>0</v>
      </c>
      <c r="R41" s="18" t="str">
        <f ca="1">IF(MOD(Q41,10)=0,"ぴき",IF(MOD(Q41,10)=1,"ぴき",IF(MOD(Q41,10)=6,"ぴき",IF(MOD(Q41,10)=3,"びき","ひき"))))</f>
        <v>ぴき</v>
      </c>
      <c r="S41" s="18" t="s">
        <v>63</v>
      </c>
      <c r="T41" s="28" t="s">
        <v>1511</v>
      </c>
      <c r="U41" s="18" t="s">
        <v>3928</v>
      </c>
      <c r="V41" s="18">
        <f ca="1">IF($D41=1,VLOOKUP(1,INDIRECT(第1問問題レベル,0),3,0),IF($D41=2,VLOOKUP(2,INDIRECT(第2問問題レベル,0),3,0),IF($D41=3,VLOOKUP(3,INDIRECT(第3問問題レベル,0),3,0),IF($D41=4,VLOOKUP(4,INDIRECT(第4問問題レベル,0),3,0),IF($D41=5,VLOOKUP(5,INDIRECT(第5問問題レベル,0),3,0),IF($D41=6,VLOOKUP(6,INDIRECT(第6問問題レベル,0),3,0),0))))))</f>
        <v>0</v>
      </c>
      <c r="W41" s="18" t="str">
        <f ca="1">IF(MOD(V41,10)=0,"ぴき",IF(MOD(V41,10)=1,"ぴき",IF(MOD(V41,10)=6,"ぴき",IF(MOD(V41,10)=3,"びき","ひき"))))</f>
        <v>ぴき</v>
      </c>
      <c r="AA41" s="18" t="s">
        <v>78</v>
      </c>
      <c r="AB41" s="28" t="s">
        <v>1512</v>
      </c>
      <c r="AC41" s="18" t="s">
        <v>1686</v>
      </c>
      <c r="AF41" s="18" t="s">
        <v>1687</v>
      </c>
      <c r="AJ41" s="3" t="str">
        <f t="shared" ca="1" si="29"/>
        <v>さかなつりに　いきました。あかいさかな　と　くろいさかなを　あわせて　0ぴき　つりました。あかい　さかなは　0ぴき　です。くろいさかなを　なんびき　つりましたか。</v>
      </c>
    </row>
    <row r="42" spans="1:36" s="18" customFormat="1" ht="57">
      <c r="A42" s="18" t="s">
        <v>3469</v>
      </c>
      <c r="B42" s="18">
        <v>14</v>
      </c>
      <c r="C42" s="18">
        <f t="shared" ca="1" si="0"/>
        <v>0.86072632099378821</v>
      </c>
      <c r="D42" s="18">
        <f t="shared" ca="1" si="26"/>
        <v>3</v>
      </c>
      <c r="E42" s="18" t="s">
        <v>1688</v>
      </c>
      <c r="H42" s="18" t="s">
        <v>3929</v>
      </c>
      <c r="I42" s="18">
        <f ca="1">IF($D42=1,VLOOKUP(1,INDIRECT(第1問問題レベル,0),2,0),IF($D42=2,VLOOKUP(2,INDIRECT(第2問問題レベル,0),2,0),IF($D42=3,VLOOKUP(3,INDIRECT(第3問問題レベル,0),2,0),IF($D42=4,VLOOKUP(4,INDIRECT(第4問問題レベル,0),2,0),IF($D42=5,VLOOKUP(5,INDIRECT(第5問問題レベル,0),2,0),IF($D42=6,VLOOKUP(6,INDIRECT(第6問問題レベル,0),2,0),0))))))</f>
        <v>9</v>
      </c>
      <c r="J42" s="18" t="s">
        <v>1689</v>
      </c>
      <c r="K42" s="18" t="s">
        <v>91</v>
      </c>
      <c r="L42" s="28" t="s">
        <v>1510</v>
      </c>
      <c r="M42" s="18" t="s">
        <v>1690</v>
      </c>
      <c r="N42" s="18">
        <f ca="1">IF($D42=1,VLOOKUP(1,INDIRECT(第1問問題レベル,0),3,0),IF($D42=2,VLOOKUP(2,INDIRECT(第2問問題レベル,0),3,0),IF($D42=3,VLOOKUP(3,INDIRECT(第3問問題レベル,0),3,0),IF($D42=4,VLOOKUP(4,INDIRECT(第4問問題レベル,0),3,0),IF($D42=5,VLOOKUP(5,INDIRECT(第5問問題レベル,0),3,0),IF($D42=6,VLOOKUP(6,INDIRECT(第6問問題レベル,0),3,0),0))))))</f>
        <v>3</v>
      </c>
      <c r="O42" s="18" t="s">
        <v>1689</v>
      </c>
      <c r="S42" s="18" t="s">
        <v>78</v>
      </c>
      <c r="T42" s="28" t="s">
        <v>1511</v>
      </c>
      <c r="U42" s="18" t="s">
        <v>1691</v>
      </c>
      <c r="X42" s="18" t="s">
        <v>1692</v>
      </c>
      <c r="AA42" s="18" t="s">
        <v>1693</v>
      </c>
      <c r="AB42" s="28" t="s">
        <v>1512</v>
      </c>
      <c r="AJ42" s="3" t="str">
        <f t="shared" ca="1" si="29"/>
        <v>はじめくんは、かいじゅう　と　きょうりゅうの　シールを　あわせて　9まい　もって　います。かいじゅうの　シールは、3まい　です。きょうりゅうの　シールは、なんまいですか。</v>
      </c>
    </row>
    <row r="43" spans="1:36" s="18" customFormat="1"/>
    <row r="44" spans="1:36" s="18" customFormat="1"/>
    <row r="45" spans="1:36" s="18" customFormat="1"/>
    <row r="46" spans="1:36" s="18" customFormat="1"/>
    <row r="47" spans="1:36" s="18" customFormat="1"/>
    <row r="48" spans="1:36" s="18" customFormat="1"/>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pans="5:35" s="18" customFormat="1"/>
    <row r="66" spans="5:35" s="18" customFormat="1"/>
    <row r="67" spans="5:35" s="18" customFormat="1"/>
    <row r="68" spans="5:35" s="18" customFormat="1"/>
    <row r="69" spans="5:35" s="18" customFormat="1"/>
    <row r="70" spans="5:35">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row>
    <row r="71" spans="5:35">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row>
    <row r="72" spans="5:35">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row>
    <row r="73" spans="5:35">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row>
    <row r="74" spans="5:35">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row>
    <row r="75" spans="5:35">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5:35">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5:35">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row>
    <row r="78" spans="5:35">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5:35">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row>
    <row r="80" spans="5:35">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5:35">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row>
    <row r="82" spans="5:35">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row>
    <row r="83" spans="5:35">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row>
    <row r="84" spans="5:35">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row>
    <row r="85" spans="5:35">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row>
    <row r="86" spans="5:35">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row>
    <row r="87" spans="5:35">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row>
    <row r="88" spans="5:35">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row>
    <row r="89" spans="5:35">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row>
    <row r="90" spans="5:35">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row>
    <row r="91" spans="5:35">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row>
    <row r="92" spans="5:35">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row>
    <row r="93" spans="5:35">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5:35">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row>
    <row r="95" spans="5:35">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row>
    <row r="96" spans="5:35">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row>
    <row r="97" spans="5:35">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5:35">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row>
    <row r="99" spans="5:35">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row>
    <row r="100" spans="5:35">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row>
    <row r="101" spans="5:35">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row>
    <row r="102" spans="5:35">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row>
    <row r="103" spans="5:35">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row>
    <row r="104" spans="5:35">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row>
    <row r="105" spans="5:35">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row>
    <row r="106" spans="5:35">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row>
    <row r="107" spans="5:35">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row>
    <row r="108" spans="5:35">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row>
    <row r="109" spans="5:35">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row>
    <row r="110" spans="5:35">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row>
    <row r="111" spans="5:35">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row>
    <row r="112" spans="5:35">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row>
    <row r="113" spans="5:35">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row>
    <row r="114" spans="5:35">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row>
    <row r="115" spans="5:35">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row>
    <row r="116" spans="5:35">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row>
    <row r="117" spans="5:35">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row>
    <row r="118" spans="5:35">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row>
  </sheetData>
  <phoneticPr fontId="1"/>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65</vt:i4>
      </vt:variant>
    </vt:vector>
  </HeadingPairs>
  <TitlesOfParts>
    <vt:vector size="83" baseType="lpstr">
      <vt:lpstr>トレイシート</vt:lpstr>
      <vt:lpstr>数字リスト</vt:lpstr>
      <vt:lpstr>合併</vt:lpstr>
      <vt:lpstr>増加</vt:lpstr>
      <vt:lpstr>求大</vt:lpstr>
      <vt:lpstr>減少前推論</vt:lpstr>
      <vt:lpstr>逆求小</vt:lpstr>
      <vt:lpstr>求残</vt:lpstr>
      <vt:lpstr>求補</vt:lpstr>
      <vt:lpstr>求差</vt:lpstr>
      <vt:lpstr>求小</vt:lpstr>
      <vt:lpstr>増加前推論</vt:lpstr>
      <vt:lpstr>減少数推論</vt:lpstr>
      <vt:lpstr>増加数推論</vt:lpstr>
      <vt:lpstr>逆求大</vt:lpstr>
      <vt:lpstr>かけ算</vt:lpstr>
      <vt:lpstr>等分除</vt:lpstr>
      <vt:lpstr>包含除</vt:lpstr>
      <vt:lpstr>トレイシート!Print_Area</vt:lpstr>
      <vt:lpstr>逆求大!Print_Area</vt:lpstr>
      <vt:lpstr>求差!Print_Area</vt:lpstr>
      <vt:lpstr>求残!Print_Area</vt:lpstr>
      <vt:lpstr>求小!Print_Area</vt:lpstr>
      <vt:lpstr>求大!Print_Area</vt:lpstr>
      <vt:lpstr>求補!Print_Area</vt:lpstr>
      <vt:lpstr>減少数推論!Print_Area</vt:lpstr>
      <vt:lpstr>減少前推論!Print_Area</vt:lpstr>
      <vt:lpstr>合併!Print_Area</vt:lpstr>
      <vt:lpstr>増加!Print_Area</vt:lpstr>
      <vt:lpstr>増加数推論!Print_Area</vt:lpstr>
      <vt:lpstr>増加前推論!Print_Area</vt:lpstr>
      <vt:lpstr>かけ算基本</vt:lpstr>
      <vt:lpstr>かけ算発展</vt:lpstr>
      <vt:lpstr>レベル1</vt:lpstr>
      <vt:lpstr>レベル2</vt:lpstr>
      <vt:lpstr>レベル3</vt:lpstr>
      <vt:lpstr>レベル4</vt:lpstr>
      <vt:lpstr>レベル5</vt:lpstr>
      <vt:lpstr>レベル6</vt:lpstr>
      <vt:lpstr>レベル7</vt:lpstr>
      <vt:lpstr>印刷シート</vt:lpstr>
      <vt:lpstr>逆求小基本</vt:lpstr>
      <vt:lpstr>逆求小発展</vt:lpstr>
      <vt:lpstr>逆求大基本</vt:lpstr>
      <vt:lpstr>逆求大発展</vt:lpstr>
      <vt:lpstr>求差基本</vt:lpstr>
      <vt:lpstr>求差発展</vt:lpstr>
      <vt:lpstr>求残基本</vt:lpstr>
      <vt:lpstr>求残発展</vt:lpstr>
      <vt:lpstr>求小基本</vt:lpstr>
      <vt:lpstr>求小発展</vt:lpstr>
      <vt:lpstr>求大基本</vt:lpstr>
      <vt:lpstr>求大発展</vt:lpstr>
      <vt:lpstr>求補基本</vt:lpstr>
      <vt:lpstr>求補発展</vt:lpstr>
      <vt:lpstr>減少数推論基本</vt:lpstr>
      <vt:lpstr>減少数推論発展</vt:lpstr>
      <vt:lpstr>減少前推論基本</vt:lpstr>
      <vt:lpstr>減少前推論発展</vt:lpstr>
      <vt:lpstr>合併基本</vt:lpstr>
      <vt:lpstr>合併発展</vt:lpstr>
      <vt:lpstr>増加基本</vt:lpstr>
      <vt:lpstr>増加数推論基本</vt:lpstr>
      <vt:lpstr>増加数推論発展</vt:lpstr>
      <vt:lpstr>増加前推論基本</vt:lpstr>
      <vt:lpstr>増加前推論発展</vt:lpstr>
      <vt:lpstr>増加発展</vt:lpstr>
      <vt:lpstr>第1問問題レベル</vt:lpstr>
      <vt:lpstr>第1問問題種類</vt:lpstr>
      <vt:lpstr>第2問問題レベル</vt:lpstr>
      <vt:lpstr>第2問問題種類</vt:lpstr>
      <vt:lpstr>第3問問題レベル</vt:lpstr>
      <vt:lpstr>第3問問題種類</vt:lpstr>
      <vt:lpstr>第4問問題レベル</vt:lpstr>
      <vt:lpstr>第4問問題種類</vt:lpstr>
      <vt:lpstr>第5問問題レベル</vt:lpstr>
      <vt:lpstr>第5問問題種類</vt:lpstr>
      <vt:lpstr>第6問問題レベル</vt:lpstr>
      <vt:lpstr>第6問問題種類</vt:lpstr>
      <vt:lpstr>等分除基本</vt:lpstr>
      <vt:lpstr>等分除発展</vt:lpstr>
      <vt:lpstr>包含除基本</vt:lpstr>
      <vt:lpstr>包含除発展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なかお</dc:creator>
  <cp:lastModifiedBy>家 中尾</cp:lastModifiedBy>
  <cp:lastPrinted>2024-03-17T04:26:00Z</cp:lastPrinted>
  <dcterms:created xsi:type="dcterms:W3CDTF">2010-08-15T22:37:49Z</dcterms:created>
  <dcterms:modified xsi:type="dcterms:W3CDTF">2025-12-26T07:35:43Z</dcterms:modified>
</cp:coreProperties>
</file>